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Abteilung 1\Referat 14\Team 14.3\Glass\01_Daten\Abt_4\Landesrahmenvertrag_EGH\Anlage 21\2025\"/>
    </mc:Choice>
  </mc:AlternateContent>
  <bookViews>
    <workbookView xWindow="2415" yWindow="2100" windowWidth="33720" windowHeight="12825" activeTab="3"/>
  </bookViews>
  <sheets>
    <sheet name="Herleitung" sheetId="1" r:id="rId1"/>
    <sheet name="letzte Anpassung rote-Punkte" sheetId="4" r:id="rId2"/>
    <sheet name="korr. letzte Anp. rote-Punkte" sheetId="2" r:id="rId3"/>
    <sheet name="Folgetabelle" sheetId="3"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3" l="1"/>
  <c r="E49" i="3" s="1"/>
  <c r="E34" i="3"/>
  <c r="E33" i="3"/>
  <c r="E32" i="3"/>
  <c r="E31" i="3"/>
  <c r="E28" i="3"/>
  <c r="E27" i="3"/>
  <c r="E48" i="3" s="1"/>
  <c r="E24" i="3"/>
  <c r="E23" i="3"/>
  <c r="E42" i="3" s="1"/>
  <c r="E20" i="3"/>
  <c r="E19" i="3"/>
  <c r="E18" i="3"/>
  <c r="E17" i="3"/>
  <c r="E26" i="3" s="1"/>
  <c r="E47" i="3" s="1"/>
  <c r="E16" i="3"/>
  <c r="E25" i="3" s="1"/>
  <c r="E46" i="3" s="1"/>
  <c r="E15" i="3"/>
  <c r="E14" i="3"/>
  <c r="E11" i="3"/>
  <c r="E45" i="3" l="1"/>
  <c r="E38" i="3"/>
  <c r="E39" i="3"/>
  <c r="E40" i="3"/>
  <c r="E41" i="3"/>
  <c r="D31" i="3"/>
  <c r="F31" i="3"/>
  <c r="G31" i="3"/>
  <c r="H31" i="3"/>
  <c r="I31" i="3"/>
  <c r="J31" i="3"/>
  <c r="K31" i="3"/>
  <c r="L31" i="3"/>
  <c r="M31" i="3"/>
  <c r="D32" i="3"/>
  <c r="F32" i="3"/>
  <c r="G32" i="3"/>
  <c r="H32" i="3"/>
  <c r="I32" i="3"/>
  <c r="J32" i="3"/>
  <c r="K32" i="3"/>
  <c r="L32" i="3"/>
  <c r="M32" i="3"/>
  <c r="D33" i="3"/>
  <c r="F33" i="3"/>
  <c r="G33" i="3"/>
  <c r="H33" i="3"/>
  <c r="I33" i="3"/>
  <c r="J33" i="3"/>
  <c r="K33" i="3"/>
  <c r="L33" i="3"/>
  <c r="M33" i="3"/>
  <c r="D34" i="3"/>
  <c r="F34" i="3"/>
  <c r="G34" i="3"/>
  <c r="H34" i="3"/>
  <c r="I34" i="3"/>
  <c r="J34" i="3"/>
  <c r="K34" i="3"/>
  <c r="L34" i="3"/>
  <c r="M34" i="3"/>
  <c r="D35" i="3"/>
  <c r="F35" i="3"/>
  <c r="G35" i="3"/>
  <c r="H35" i="3"/>
  <c r="I35" i="3"/>
  <c r="J35" i="3"/>
  <c r="K35" i="3"/>
  <c r="L35" i="3"/>
  <c r="M35" i="3"/>
  <c r="J27" i="3"/>
  <c r="J20" i="3"/>
  <c r="J23" i="3" s="1"/>
  <c r="J19" i="3"/>
  <c r="J18" i="3"/>
  <c r="J17" i="3"/>
  <c r="J16" i="3"/>
  <c r="J15" i="3"/>
  <c r="J24" i="3" s="1"/>
  <c r="J14" i="3"/>
  <c r="J11" i="3"/>
  <c r="C32" i="3"/>
  <c r="C33" i="3"/>
  <c r="C34" i="3"/>
  <c r="C35" i="3"/>
  <c r="C31" i="3"/>
  <c r="L20" i="4"/>
  <c r="L26" i="4" s="1"/>
  <c r="L47" i="4" s="1"/>
  <c r="K20" i="4"/>
  <c r="K26" i="4" s="1"/>
  <c r="K47" i="4" s="1"/>
  <c r="D20" i="4"/>
  <c r="D26" i="4" s="1"/>
  <c r="D47" i="4" s="1"/>
  <c r="C20" i="4"/>
  <c r="C26" i="4" s="1"/>
  <c r="C47" i="4" s="1"/>
  <c r="L19" i="4"/>
  <c r="L28" i="4" s="1"/>
  <c r="L49" i="4" s="1"/>
  <c r="K19" i="4"/>
  <c r="K28" i="4" s="1"/>
  <c r="K49" i="4" s="1"/>
  <c r="J19" i="4"/>
  <c r="J28" i="4" s="1"/>
  <c r="J49" i="4" s="1"/>
  <c r="I19" i="4"/>
  <c r="I28" i="4" s="1"/>
  <c r="I49" i="4" s="1"/>
  <c r="H19" i="4"/>
  <c r="G19" i="4"/>
  <c r="F19" i="4"/>
  <c r="E19" i="4"/>
  <c r="D19" i="4"/>
  <c r="D28" i="4" s="1"/>
  <c r="D49" i="4" s="1"/>
  <c r="C19" i="4"/>
  <c r="C28" i="4" s="1"/>
  <c r="C49" i="4" s="1"/>
  <c r="L18" i="4"/>
  <c r="L27" i="4" s="1"/>
  <c r="L48" i="4" s="1"/>
  <c r="K18" i="4"/>
  <c r="K27" i="4" s="1"/>
  <c r="K48" i="4" s="1"/>
  <c r="J18" i="4"/>
  <c r="I18" i="4"/>
  <c r="H18" i="4"/>
  <c r="G18" i="4"/>
  <c r="F18" i="4"/>
  <c r="E18" i="4"/>
  <c r="D18" i="4"/>
  <c r="D27" i="4" s="1"/>
  <c r="D48" i="4" s="1"/>
  <c r="C18" i="4"/>
  <c r="C27" i="4" s="1"/>
  <c r="C48" i="4" s="1"/>
  <c r="L17" i="4"/>
  <c r="K17" i="4"/>
  <c r="J17" i="4"/>
  <c r="I17" i="4"/>
  <c r="H17" i="4"/>
  <c r="G17" i="4"/>
  <c r="F17" i="4"/>
  <c r="E17" i="4"/>
  <c r="D17" i="4"/>
  <c r="C17" i="4"/>
  <c r="L16" i="4"/>
  <c r="L25" i="4" s="1"/>
  <c r="L46" i="4" s="1"/>
  <c r="K16" i="4"/>
  <c r="K25" i="4" s="1"/>
  <c r="K46" i="4" s="1"/>
  <c r="J16" i="4"/>
  <c r="J25" i="4" s="1"/>
  <c r="J46" i="4" s="1"/>
  <c r="I16" i="4"/>
  <c r="I25" i="4" s="1"/>
  <c r="I46" i="4" s="1"/>
  <c r="H16" i="4"/>
  <c r="H25" i="4" s="1"/>
  <c r="H46" i="4" s="1"/>
  <c r="G16" i="4"/>
  <c r="G25" i="4" s="1"/>
  <c r="G46" i="4" s="1"/>
  <c r="F16" i="4"/>
  <c r="E16" i="4"/>
  <c r="D16" i="4"/>
  <c r="D25" i="4" s="1"/>
  <c r="D46" i="4" s="1"/>
  <c r="C16" i="4"/>
  <c r="C25" i="4" s="1"/>
  <c r="C46" i="4" s="1"/>
  <c r="L15" i="4"/>
  <c r="L24" i="4" s="1"/>
  <c r="L45" i="4" s="1"/>
  <c r="K15" i="4"/>
  <c r="K24" i="4" s="1"/>
  <c r="K45" i="4" s="1"/>
  <c r="J15" i="4"/>
  <c r="J24" i="4" s="1"/>
  <c r="J45" i="4" s="1"/>
  <c r="I15" i="4"/>
  <c r="I24" i="4" s="1"/>
  <c r="I45" i="4" s="1"/>
  <c r="H15" i="4"/>
  <c r="G15" i="4"/>
  <c r="F15" i="4"/>
  <c r="E15" i="4"/>
  <c r="D15" i="4"/>
  <c r="D24" i="4" s="1"/>
  <c r="D45" i="4" s="1"/>
  <c r="C15" i="4"/>
  <c r="C24" i="4" s="1"/>
  <c r="C45" i="4" s="1"/>
  <c r="L14" i="4"/>
  <c r="L23" i="4" s="1"/>
  <c r="K14" i="4"/>
  <c r="K23" i="4" s="1"/>
  <c r="J14" i="4"/>
  <c r="I14" i="4"/>
  <c r="H14" i="4"/>
  <c r="G14" i="4"/>
  <c r="F14" i="4"/>
  <c r="E14" i="4"/>
  <c r="D14" i="4"/>
  <c r="D23" i="4" s="1"/>
  <c r="C14" i="4"/>
  <c r="C23" i="4" s="1"/>
  <c r="L11" i="4"/>
  <c r="K11" i="4"/>
  <c r="J11" i="4"/>
  <c r="J20" i="4" s="1"/>
  <c r="I11" i="4"/>
  <c r="I20" i="4" s="1"/>
  <c r="H11" i="4"/>
  <c r="H20" i="4" s="1"/>
  <c r="G11" i="4"/>
  <c r="G20" i="4" s="1"/>
  <c r="F11" i="4"/>
  <c r="F20" i="4" s="1"/>
  <c r="F25" i="4" s="1"/>
  <c r="F46" i="4" s="1"/>
  <c r="E11" i="4"/>
  <c r="E20" i="4" s="1"/>
  <c r="E25" i="4" s="1"/>
  <c r="E46" i="4" s="1"/>
  <c r="D11" i="4"/>
  <c r="C11" i="4"/>
  <c r="J41" i="3" l="1"/>
  <c r="J25" i="3"/>
  <c r="J26" i="3"/>
  <c r="J47" i="3" s="1"/>
  <c r="J48" i="3"/>
  <c r="J45" i="3"/>
  <c r="J46" i="3"/>
  <c r="J42" i="3"/>
  <c r="J39" i="3"/>
  <c r="J38" i="3"/>
  <c r="J28" i="3"/>
  <c r="J49" i="3" s="1"/>
  <c r="J40" i="3"/>
  <c r="C39" i="4"/>
  <c r="C42" i="4"/>
  <c r="C38" i="4"/>
  <c r="C41" i="4"/>
  <c r="C40" i="4"/>
  <c r="E26" i="4"/>
  <c r="E47" i="4" s="1"/>
  <c r="K39" i="4"/>
  <c r="K42" i="4"/>
  <c r="K38" i="4"/>
  <c r="K41" i="4"/>
  <c r="K40" i="4"/>
  <c r="D42" i="4"/>
  <c r="D38" i="4"/>
  <c r="D41" i="4"/>
  <c r="D39" i="4"/>
  <c r="D40" i="4"/>
  <c r="G26" i="4"/>
  <c r="G47" i="4" s="1"/>
  <c r="E27" i="4"/>
  <c r="E48" i="4" s="1"/>
  <c r="F26" i="4"/>
  <c r="F47" i="4" s="1"/>
  <c r="E23" i="4"/>
  <c r="F27" i="4"/>
  <c r="F48" i="4" s="1"/>
  <c r="I26" i="4"/>
  <c r="I47" i="4" s="1"/>
  <c r="G27" i="4"/>
  <c r="G48" i="4" s="1"/>
  <c r="E28" i="4"/>
  <c r="E49" i="4" s="1"/>
  <c r="H28" i="4"/>
  <c r="H49" i="4" s="1"/>
  <c r="H24" i="4"/>
  <c r="H45" i="4" s="1"/>
  <c r="F24" i="4"/>
  <c r="F45" i="4" s="1"/>
  <c r="F23" i="4"/>
  <c r="H26" i="4"/>
  <c r="H47" i="4" s="1"/>
  <c r="I27" i="4"/>
  <c r="I48" i="4" s="1"/>
  <c r="I23" i="4"/>
  <c r="E24" i="4"/>
  <c r="E45" i="4" s="1"/>
  <c r="H23" i="4"/>
  <c r="H27" i="4"/>
  <c r="H48" i="4" s="1"/>
  <c r="L42" i="4"/>
  <c r="L38" i="4"/>
  <c r="L41" i="4"/>
  <c r="L40" i="4"/>
  <c r="L39" i="4"/>
  <c r="G28" i="4"/>
  <c r="G49" i="4" s="1"/>
  <c r="G24" i="4"/>
  <c r="G45" i="4" s="1"/>
  <c r="G23" i="4"/>
  <c r="J27" i="4"/>
  <c r="J48" i="4" s="1"/>
  <c r="J23" i="4"/>
  <c r="J26" i="4"/>
  <c r="J47" i="4" s="1"/>
  <c r="F28" i="4"/>
  <c r="F49" i="4" s="1"/>
  <c r="I11" i="2"/>
  <c r="I14" i="2"/>
  <c r="I23" i="2" s="1"/>
  <c r="I15" i="2"/>
  <c r="I24" i="2" s="1"/>
  <c r="I45" i="2" s="1"/>
  <c r="I16" i="2"/>
  <c r="I17" i="2"/>
  <c r="I18" i="2"/>
  <c r="I27" i="2" s="1"/>
  <c r="I48" i="2" s="1"/>
  <c r="I19" i="2"/>
  <c r="I28" i="2" s="1"/>
  <c r="I49" i="2" s="1"/>
  <c r="I20" i="2"/>
  <c r="K20" i="3"/>
  <c r="I20" i="3"/>
  <c r="H20" i="3"/>
  <c r="G20" i="3"/>
  <c r="M19" i="3"/>
  <c r="L19" i="3"/>
  <c r="K19" i="3"/>
  <c r="K28" i="3" s="1"/>
  <c r="K49" i="3" s="1"/>
  <c r="I19" i="3"/>
  <c r="H19" i="3"/>
  <c r="G19" i="3"/>
  <c r="G28" i="3" s="1"/>
  <c r="F19" i="3"/>
  <c r="D19" i="3"/>
  <c r="C19" i="3"/>
  <c r="M18" i="3"/>
  <c r="L18" i="3"/>
  <c r="K18" i="3"/>
  <c r="K27" i="3" s="1"/>
  <c r="I18" i="3"/>
  <c r="H18" i="3"/>
  <c r="G18" i="3"/>
  <c r="F18" i="3"/>
  <c r="D18" i="3"/>
  <c r="C18" i="3"/>
  <c r="M17" i="3"/>
  <c r="L17" i="3"/>
  <c r="K17" i="3"/>
  <c r="I17" i="3"/>
  <c r="H17" i="3"/>
  <c r="G17" i="3"/>
  <c r="G26" i="3" s="1"/>
  <c r="F17" i="3"/>
  <c r="D17" i="3"/>
  <c r="C17" i="3"/>
  <c r="M16" i="3"/>
  <c r="L16" i="3"/>
  <c r="K16" i="3"/>
  <c r="I16" i="3"/>
  <c r="H16" i="3"/>
  <c r="G16" i="3"/>
  <c r="F16" i="3"/>
  <c r="D16" i="3"/>
  <c r="C16" i="3"/>
  <c r="M15" i="3"/>
  <c r="L15" i="3"/>
  <c r="K15" i="3"/>
  <c r="K24" i="3" s="1"/>
  <c r="I15" i="3"/>
  <c r="H15" i="3"/>
  <c r="G15" i="3"/>
  <c r="F15" i="3"/>
  <c r="F24" i="3" s="1"/>
  <c r="F45" i="3" s="1"/>
  <c r="D15" i="3"/>
  <c r="C15" i="3"/>
  <c r="M14" i="3"/>
  <c r="L14" i="3"/>
  <c r="K14" i="3"/>
  <c r="K23" i="3" s="1"/>
  <c r="I14" i="3"/>
  <c r="H14" i="3"/>
  <c r="G14" i="3"/>
  <c r="G23" i="3" s="1"/>
  <c r="F14" i="3"/>
  <c r="F23" i="3" s="1"/>
  <c r="D14" i="3"/>
  <c r="C14" i="3"/>
  <c r="M11" i="3"/>
  <c r="M20" i="3" s="1"/>
  <c r="L11" i="3"/>
  <c r="L20" i="3" s="1"/>
  <c r="K11" i="3"/>
  <c r="I11" i="3"/>
  <c r="H11" i="3"/>
  <c r="G11" i="3"/>
  <c r="F11" i="3"/>
  <c r="F20" i="3" s="1"/>
  <c r="D11" i="3"/>
  <c r="D20" i="3" s="1"/>
  <c r="C11" i="3"/>
  <c r="C20" i="3" s="1"/>
  <c r="D14" i="2"/>
  <c r="E14" i="2"/>
  <c r="F14" i="2"/>
  <c r="G14" i="2"/>
  <c r="H14" i="2"/>
  <c r="J14" i="2"/>
  <c r="K14" i="2"/>
  <c r="L14" i="2"/>
  <c r="C14" i="2"/>
  <c r="C15" i="2"/>
  <c r="C16" i="2"/>
  <c r="C17" i="2"/>
  <c r="C18" i="2"/>
  <c r="C19" i="2"/>
  <c r="H23" i="3" l="1"/>
  <c r="H42" i="3" s="1"/>
  <c r="F28" i="3"/>
  <c r="F49" i="3" s="1"/>
  <c r="M23" i="3"/>
  <c r="M40" i="3" s="1"/>
  <c r="I24" i="3"/>
  <c r="K25" i="3"/>
  <c r="G24" i="3"/>
  <c r="G45" i="3" s="1"/>
  <c r="G25" i="3"/>
  <c r="G46" i="3" s="1"/>
  <c r="D23" i="3"/>
  <c r="D42" i="3" s="1"/>
  <c r="I25" i="2"/>
  <c r="I46" i="2" s="1"/>
  <c r="I40" i="4"/>
  <c r="I39" i="4"/>
  <c r="I42" i="4"/>
  <c r="I38" i="4"/>
  <c r="I41" i="4"/>
  <c r="J39" i="4"/>
  <c r="J42" i="4"/>
  <c r="J38" i="4"/>
  <c r="J40" i="4"/>
  <c r="J41" i="4"/>
  <c r="F41" i="4"/>
  <c r="F40" i="4"/>
  <c r="F42" i="4"/>
  <c r="F39" i="4"/>
  <c r="F38" i="4"/>
  <c r="E42" i="4"/>
  <c r="E38" i="4"/>
  <c r="E41" i="4"/>
  <c r="E40" i="4"/>
  <c r="E39" i="4"/>
  <c r="G41" i="4"/>
  <c r="G40" i="4"/>
  <c r="G39" i="4"/>
  <c r="G42" i="4"/>
  <c r="G38" i="4"/>
  <c r="H40" i="4"/>
  <c r="H39" i="4"/>
  <c r="H42" i="4"/>
  <c r="H38" i="4"/>
  <c r="H41" i="4"/>
  <c r="I42" i="2"/>
  <c r="I38" i="2"/>
  <c r="I39" i="2"/>
  <c r="I40" i="2"/>
  <c r="I41" i="2"/>
  <c r="I26" i="2"/>
  <c r="I47" i="2" s="1"/>
  <c r="G47" i="3"/>
  <c r="K45" i="3"/>
  <c r="K38" i="3"/>
  <c r="I45" i="3"/>
  <c r="K46" i="3"/>
  <c r="G49" i="3"/>
  <c r="K48" i="3"/>
  <c r="H26" i="3"/>
  <c r="H47" i="3" s="1"/>
  <c r="I26" i="3"/>
  <c r="I47" i="3" s="1"/>
  <c r="H24" i="3"/>
  <c r="H45" i="3" s="1"/>
  <c r="I25" i="3"/>
  <c r="I46" i="3" s="1"/>
  <c r="K26" i="3"/>
  <c r="K47" i="3" s="1"/>
  <c r="L27" i="3"/>
  <c r="L48" i="3" s="1"/>
  <c r="M28" i="3"/>
  <c r="M49" i="3" s="1"/>
  <c r="I27" i="3"/>
  <c r="I48" i="3" s="1"/>
  <c r="H25" i="3"/>
  <c r="H46" i="3" s="1"/>
  <c r="L28" i="3"/>
  <c r="L49" i="3" s="1"/>
  <c r="I23" i="3"/>
  <c r="I40" i="3" s="1"/>
  <c r="G27" i="3"/>
  <c r="G48" i="3" s="1"/>
  <c r="H28" i="3"/>
  <c r="H49" i="3" s="1"/>
  <c r="C23" i="3"/>
  <c r="C40" i="3" s="1"/>
  <c r="D24" i="3"/>
  <c r="D45" i="3" s="1"/>
  <c r="F25" i="3"/>
  <c r="F46" i="3" s="1"/>
  <c r="H27" i="3"/>
  <c r="H48" i="3" s="1"/>
  <c r="I28" i="3"/>
  <c r="I49" i="3" s="1"/>
  <c r="D41" i="3"/>
  <c r="D28" i="3"/>
  <c r="D49" i="3" s="1"/>
  <c r="D27" i="3"/>
  <c r="D48" i="3" s="1"/>
  <c r="G42" i="3"/>
  <c r="G39" i="3"/>
  <c r="G41" i="3"/>
  <c r="G38" i="3"/>
  <c r="G40" i="3"/>
  <c r="L23" i="3"/>
  <c r="L24" i="3"/>
  <c r="L45" i="3" s="1"/>
  <c r="L26" i="3"/>
  <c r="L47" i="3" s="1"/>
  <c r="L25" i="3"/>
  <c r="L46" i="3" s="1"/>
  <c r="C25" i="3"/>
  <c r="C46" i="3" s="1"/>
  <c r="F27" i="3"/>
  <c r="F48" i="3" s="1"/>
  <c r="C27" i="3"/>
  <c r="C48" i="3" s="1"/>
  <c r="C28" i="3"/>
  <c r="C49" i="3" s="1"/>
  <c r="C26" i="3"/>
  <c r="C47" i="3" s="1"/>
  <c r="F41" i="3"/>
  <c r="F42" i="3"/>
  <c r="F39" i="3"/>
  <c r="F40" i="3"/>
  <c r="F38" i="3"/>
  <c r="H41" i="3"/>
  <c r="D26" i="3"/>
  <c r="D47" i="3" s="1"/>
  <c r="M26" i="3"/>
  <c r="M47" i="3" s="1"/>
  <c r="M27" i="3"/>
  <c r="M48" i="3" s="1"/>
  <c r="M24" i="3"/>
  <c r="M45" i="3" s="1"/>
  <c r="M25" i="3"/>
  <c r="M46" i="3" s="1"/>
  <c r="C24" i="3"/>
  <c r="C45" i="3" s="1"/>
  <c r="D25" i="3"/>
  <c r="D46" i="3" s="1"/>
  <c r="F26" i="3"/>
  <c r="F47" i="3" s="1"/>
  <c r="K41" i="3"/>
  <c r="K40" i="3"/>
  <c r="K42" i="3"/>
  <c r="K39" i="3"/>
  <c r="D16" i="2"/>
  <c r="E16" i="2"/>
  <c r="F16" i="2"/>
  <c r="G16" i="2"/>
  <c r="H16" i="2"/>
  <c r="J16" i="2"/>
  <c r="K16" i="2"/>
  <c r="L16" i="2"/>
  <c r="L25" i="2" s="1"/>
  <c r="D17" i="2"/>
  <c r="D26" i="2" s="1"/>
  <c r="E17" i="2"/>
  <c r="F17" i="2"/>
  <c r="G17" i="2"/>
  <c r="H17" i="2"/>
  <c r="J17" i="2"/>
  <c r="K17" i="2"/>
  <c r="L17" i="2"/>
  <c r="L26" i="2" s="1"/>
  <c r="D18" i="2"/>
  <c r="D27" i="2" s="1"/>
  <c r="E18" i="2"/>
  <c r="F18" i="2"/>
  <c r="G18" i="2"/>
  <c r="H18" i="2"/>
  <c r="J18" i="2"/>
  <c r="K18" i="2"/>
  <c r="L18" i="2"/>
  <c r="D19" i="2"/>
  <c r="D28" i="2" s="1"/>
  <c r="E19" i="2"/>
  <c r="F19" i="2"/>
  <c r="G19" i="2"/>
  <c r="H19" i="2"/>
  <c r="H28" i="2" s="1"/>
  <c r="J19" i="2"/>
  <c r="K19" i="2"/>
  <c r="L19" i="2"/>
  <c r="L15" i="2"/>
  <c r="K15" i="2"/>
  <c r="J15" i="2"/>
  <c r="H15" i="2"/>
  <c r="G15" i="2"/>
  <c r="F15" i="2"/>
  <c r="E15" i="2"/>
  <c r="D15" i="2"/>
  <c r="F11" i="2"/>
  <c r="E11" i="2"/>
  <c r="E20" i="2" s="1"/>
  <c r="D11" i="2"/>
  <c r="D20" i="2" s="1"/>
  <c r="D23" i="2" s="1"/>
  <c r="C11" i="2"/>
  <c r="C20" i="2" s="1"/>
  <c r="L11" i="2"/>
  <c r="L20" i="2" s="1"/>
  <c r="K11" i="2"/>
  <c r="K20" i="2" s="1"/>
  <c r="K23" i="2" s="1"/>
  <c r="J11" i="2"/>
  <c r="J20" i="2" s="1"/>
  <c r="J23" i="2" s="1"/>
  <c r="H11" i="2"/>
  <c r="H20" i="2" s="1"/>
  <c r="H23" i="2" s="1"/>
  <c r="G11" i="2"/>
  <c r="G20" i="2" s="1"/>
  <c r="G23" i="2" s="1"/>
  <c r="I14" i="1"/>
  <c r="H14" i="1"/>
  <c r="J14" i="1" s="1"/>
  <c r="I13" i="1"/>
  <c r="J3" i="1"/>
  <c r="J2" i="1"/>
  <c r="J4" i="1" s="1"/>
  <c r="D9" i="1"/>
  <c r="E9" i="1" s="1"/>
  <c r="D10" i="1"/>
  <c r="D11" i="1"/>
  <c r="D12" i="1"/>
  <c r="D8" i="1"/>
  <c r="E8" i="1" s="1"/>
  <c r="D40" i="3" l="1"/>
  <c r="D38" i="3"/>
  <c r="D39" i="3"/>
  <c r="H40" i="3"/>
  <c r="H39" i="3"/>
  <c r="H38" i="3"/>
  <c r="M42" i="3"/>
  <c r="M38" i="3"/>
  <c r="I38" i="3"/>
  <c r="I41" i="3"/>
  <c r="I42" i="3"/>
  <c r="I39" i="3"/>
  <c r="M39" i="3"/>
  <c r="M41" i="3"/>
  <c r="C39" i="3"/>
  <c r="C41" i="3"/>
  <c r="E28" i="2"/>
  <c r="E49" i="2" s="1"/>
  <c r="E27" i="2"/>
  <c r="E48" i="2" s="1"/>
  <c r="E24" i="2"/>
  <c r="C38" i="3"/>
  <c r="C42" i="3"/>
  <c r="L38" i="3"/>
  <c r="L42" i="3"/>
  <c r="L39" i="3"/>
  <c r="L40" i="3"/>
  <c r="L41" i="3"/>
  <c r="G28" i="2"/>
  <c r="G49" i="2" s="1"/>
  <c r="G24" i="2"/>
  <c r="G45" i="2" s="1"/>
  <c r="J25" i="2"/>
  <c r="J46" i="2" s="1"/>
  <c r="L23" i="2"/>
  <c r="H25" i="2"/>
  <c r="H46" i="2" s="1"/>
  <c r="K24" i="2"/>
  <c r="K45" i="2" s="1"/>
  <c r="J26" i="2"/>
  <c r="J47" i="2" s="1"/>
  <c r="K27" i="2"/>
  <c r="K48" i="2" s="1"/>
  <c r="L28" i="2"/>
  <c r="L49" i="2" s="1"/>
  <c r="H27" i="2"/>
  <c r="H48" i="2" s="1"/>
  <c r="K25" i="2"/>
  <c r="K46" i="2" s="1"/>
  <c r="H24" i="2"/>
  <c r="H45" i="2" s="1"/>
  <c r="J24" i="2"/>
  <c r="J45" i="2" s="1"/>
  <c r="K26" i="2"/>
  <c r="K47" i="2" s="1"/>
  <c r="C23" i="2"/>
  <c r="C24" i="2"/>
  <c r="C45" i="2" s="1"/>
  <c r="C25" i="2"/>
  <c r="C46" i="2" s="1"/>
  <c r="C26" i="2"/>
  <c r="C27" i="2"/>
  <c r="C28" i="2"/>
  <c r="C49" i="2" s="1"/>
  <c r="L27" i="2"/>
  <c r="L48" i="2" s="1"/>
  <c r="G25" i="2"/>
  <c r="G46" i="2" s="1"/>
  <c r="L24" i="2"/>
  <c r="L45" i="2" s="1"/>
  <c r="H26" i="2"/>
  <c r="H47" i="2" s="1"/>
  <c r="E23" i="2"/>
  <c r="E42" i="2" s="1"/>
  <c r="J27" i="2"/>
  <c r="G26" i="2"/>
  <c r="G47" i="2" s="1"/>
  <c r="E25" i="2"/>
  <c r="E46" i="2" s="1"/>
  <c r="K28" i="2"/>
  <c r="K49" i="2" s="1"/>
  <c r="D25" i="2"/>
  <c r="D46" i="2" s="1"/>
  <c r="D24" i="2"/>
  <c r="D45" i="2" s="1"/>
  <c r="J28" i="2"/>
  <c r="J49" i="2" s="1"/>
  <c r="G27" i="2"/>
  <c r="G48" i="2" s="1"/>
  <c r="E26" i="2"/>
  <c r="H42" i="2"/>
  <c r="L47" i="2"/>
  <c r="D47" i="2"/>
  <c r="D48" i="2"/>
  <c r="F20" i="2"/>
  <c r="F25" i="2" s="1"/>
  <c r="D49" i="2"/>
  <c r="H49" i="2"/>
  <c r="J48" i="2"/>
  <c r="L46" i="2"/>
  <c r="E45" i="2"/>
  <c r="E47" i="2"/>
  <c r="D41" i="2"/>
  <c r="K38" i="2"/>
  <c r="J39" i="2"/>
  <c r="H12" i="1"/>
  <c r="E12" i="1"/>
  <c r="F12" i="1" s="1"/>
  <c r="H8" i="1"/>
  <c r="H9" i="1"/>
  <c r="I9" i="1"/>
  <c r="F9" i="1"/>
  <c r="F8" i="1"/>
  <c r="I8" i="1"/>
  <c r="E11" i="1"/>
  <c r="I11" i="1" s="1"/>
  <c r="E10" i="1"/>
  <c r="I10" i="1" s="1"/>
  <c r="H11" i="1"/>
  <c r="H10" i="1"/>
  <c r="F26" i="2" l="1"/>
  <c r="F47" i="2" s="1"/>
  <c r="F24" i="2"/>
  <c r="F28" i="2"/>
  <c r="F23" i="2"/>
  <c r="F38" i="2" s="1"/>
  <c r="F27" i="2"/>
  <c r="F48" i="2" s="1"/>
  <c r="H39" i="2"/>
  <c r="H40" i="2"/>
  <c r="H38" i="2"/>
  <c r="C47" i="2"/>
  <c r="H41" i="2"/>
  <c r="K40" i="2"/>
  <c r="F45" i="2"/>
  <c r="C48" i="2"/>
  <c r="C42" i="2"/>
  <c r="F49" i="2"/>
  <c r="F46" i="2"/>
  <c r="D39" i="2"/>
  <c r="D42" i="2"/>
  <c r="D40" i="2"/>
  <c r="D38" i="2"/>
  <c r="J38" i="2"/>
  <c r="J40" i="2"/>
  <c r="K39" i="2"/>
  <c r="E41" i="2"/>
  <c r="K41" i="2"/>
  <c r="E38" i="2"/>
  <c r="E40" i="2"/>
  <c r="J41" i="2"/>
  <c r="J42" i="2"/>
  <c r="E39" i="2"/>
  <c r="K42" i="2"/>
  <c r="G38" i="2"/>
  <c r="G39" i="2"/>
  <c r="G40" i="2"/>
  <c r="G41" i="2"/>
  <c r="G42" i="2"/>
  <c r="L38" i="2"/>
  <c r="L40" i="2"/>
  <c r="L41" i="2"/>
  <c r="L39" i="2"/>
  <c r="L42" i="2"/>
  <c r="F10" i="1"/>
  <c r="J10" i="1"/>
  <c r="K10" i="1" s="1"/>
  <c r="M10" i="1" s="1"/>
  <c r="N10" i="1" s="1"/>
  <c r="J8" i="1"/>
  <c r="K8" i="1" s="1"/>
  <c r="M8" i="1" s="1"/>
  <c r="N8" i="1" s="1"/>
  <c r="O8" i="1" s="1"/>
  <c r="P8" i="1" s="1"/>
  <c r="Q8" i="1" s="1"/>
  <c r="I12" i="1"/>
  <c r="J12" i="1" s="1"/>
  <c r="K12" i="1" s="1"/>
  <c r="M12" i="1" s="1"/>
  <c r="N12" i="1" s="1"/>
  <c r="O12" i="1" s="1"/>
  <c r="P12" i="1" s="1"/>
  <c r="Q12" i="1" s="1"/>
  <c r="J9" i="1"/>
  <c r="K9" i="1" s="1"/>
  <c r="M9" i="1" s="1"/>
  <c r="N9" i="1" s="1"/>
  <c r="O9" i="1" s="1"/>
  <c r="F11" i="1"/>
  <c r="J11" i="1"/>
  <c r="F40" i="2" l="1"/>
  <c r="F42" i="2"/>
  <c r="F41" i="2"/>
  <c r="C39" i="2"/>
  <c r="C38" i="2"/>
  <c r="F39" i="2"/>
  <c r="C41" i="2"/>
  <c r="C40" i="2"/>
  <c r="K11" i="1"/>
  <c r="M11" i="1" s="1"/>
  <c r="O10" i="1"/>
  <c r="P10" i="1" s="1"/>
  <c r="Q10" i="1" s="1"/>
  <c r="P9" i="1"/>
  <c r="Q9" i="1" s="1"/>
  <c r="N11" i="1"/>
  <c r="O11" i="1" s="1"/>
  <c r="P11" i="1" l="1"/>
  <c r="Q11" i="1" s="1"/>
</calcChain>
</file>

<file path=xl/comments1.xml><?xml version="1.0" encoding="utf-8"?>
<comments xmlns="http://schemas.openxmlformats.org/spreadsheetml/2006/main">
  <authors>
    <author>tc={8FA21855-6E99-6240-B596-7730A7A525C7}</author>
    <author>tc={378D8DDC-3747-B345-AB42-30DB2C5C4C93}</author>
    <author>tc={532FE1C6-F6A7-F942-A5F7-5472E7C3FEC6}</author>
    <author>tc={F5BE31DB-5C6E-994C-958E-2F35D2EA35BB}</author>
    <author>Tobias Gros</author>
  </authors>
  <commentList>
    <comment ref="C3" authorId="0" shapeId="0">
      <text>
        <r>
          <rPr>
            <sz val="12"/>
            <color theme="1"/>
            <rFont val="Calibri"/>
            <family val="2"/>
            <scheme val="minor"/>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Vorläufige Zahlen (auch unten Q1a bis Q4) im Sinne einer Abschlagszahlungslogik auf erwartete Anpassung. Nach Tarifabschluss erfolgt Verabredung zur Umsetzung des Tarifabschlusses bezogen auf die Werte hier (unter Berücksichtigung der Wirkung der Abschlagswerte) </t>
        </r>
      </text>
    </comment>
    <comment ref="D3" authorId="1" shapeId="0">
      <text>
        <r>
          <rPr>
            <sz val="12"/>
            <color theme="1"/>
            <rFont val="Calibri"/>
            <family val="2"/>
            <scheme val="minor"/>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Vorläufige Zahlen (auch unten Q1a bis Q4) im Sinne einer Abschlagszahlungslogik auf erwartete Anpassung. Nach Tarifabschluss erfolgt Verabredung zur Umsetzung des Tarifabschlusses bezogen auf die Werte hier (unter Berücksichtigung der Wirkung der Abschlagswerte) </t>
        </r>
      </text>
    </comment>
    <comment ref="E3" authorId="2" shapeId="0">
      <text>
        <r>
          <rPr>
            <sz val="12"/>
            <color theme="1"/>
            <rFont val="Calibri"/>
            <family val="2"/>
            <scheme val="minor"/>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Vorläufige Zahlen (auch unten Q1a bis Q4) im Sinne einer Abschlagszahlungslogik auf erwartete Anpassung. Nach Tarifabschluss erfolgt Verabredung zur Umsetzung des Tarifabschlusses bezogen auf die Werte hier (unter Berücksichtigung der Wirkung der Abschlagswerte) </t>
        </r>
      </text>
    </comment>
    <comment ref="F3" authorId="3" shapeId="0">
      <text>
        <r>
          <rPr>
            <sz val="12"/>
            <color theme="1"/>
            <rFont val="Calibri"/>
            <family val="2"/>
            <scheme val="minor"/>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Vorläufige Zahlen (auch unten Q1a bis Q4) im Sinne einer Abschlagszahlungslogik auf erwartete Anpassung. Nach Tarifabschluss erfolgt Verabredung zur Umsetzung des Tarifabschlusses bezogen auf die Werte hier (unter Berücksichtigung der Wirkung der Abschlagswerte) </t>
        </r>
      </text>
    </comment>
    <comment ref="B10" authorId="4" shapeId="0">
      <text>
        <r>
          <rPr>
            <b/>
            <sz val="10"/>
            <color rgb="FF000000"/>
            <rFont val="Tahoma"/>
            <family val="2"/>
          </rPr>
          <t>Tobias Gros:</t>
        </r>
        <r>
          <rPr>
            <sz val="10"/>
            <color rgb="FF000000"/>
            <rFont val="Tahoma"/>
            <family val="2"/>
          </rPr>
          <t xml:space="preserve">
</t>
        </r>
        <r>
          <rPr>
            <sz val="10"/>
            <color rgb="FF000000"/>
            <rFont val="Tahoma"/>
            <family val="2"/>
          </rPr>
          <t xml:space="preserve">ergibt sich aus der Logik 
</t>
        </r>
        <r>
          <rPr>
            <sz val="10"/>
            <color rgb="FF000000"/>
            <rFont val="Tahoma"/>
            <family val="2"/>
          </rPr>
          <t xml:space="preserve">PK Betreuungspersonal 
</t>
        </r>
        <r>
          <rPr>
            <sz val="10"/>
            <color rgb="FF000000"/>
            <rFont val="Tahoma"/>
            <family val="2"/>
          </rPr>
          <t xml:space="preserve">+ 20% PK Leitung/Verwalt 
</t>
        </r>
        <r>
          <rPr>
            <sz val="10"/>
            <color rgb="FF000000"/>
            <rFont val="Tahoma"/>
            <family val="2"/>
          </rPr>
          <t xml:space="preserve">+ 15% SK/IK
</t>
        </r>
      </text>
    </comment>
  </commentList>
</comments>
</file>

<file path=xl/comments2.xml><?xml version="1.0" encoding="utf-8"?>
<comments xmlns="http://schemas.openxmlformats.org/spreadsheetml/2006/main">
  <authors>
    <author>tc={8FA21855-6E99-6240-B596-7730A7A525C7}</author>
    <author>tc={378D8DDC-3747-B345-AB42-30DB2C5C4C93}</author>
    <author>tc={532FE1C6-F6A7-F942-A5F7-5472E7C3FEC6}</author>
    <author>tc={F5BE31DB-5C6E-994C-958E-2F35D2EA35BB}</author>
    <author>Tobias Gros</author>
  </authors>
  <commentList>
    <comment ref="C3" authorId="0" shapeId="0">
      <text>
        <r>
          <rPr>
            <sz val="12"/>
            <color theme="1"/>
            <rFont val="Calibri"/>
            <family val="2"/>
            <scheme val="minor"/>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Vorläufige Zahlen (auch unten Q1a bis Q4) im Sinne einer Abschlagszahlungslogik auf erwartete Anpassung. Nach Tarifabschluss erfolgt Verabredung zur Umsetzung des Tarifabschlusses bezogen auf die Werte hier (unter Berücksichtigung der Wirkung der Abschlagswerte) </t>
        </r>
      </text>
    </comment>
    <comment ref="D3" authorId="1" shapeId="0">
      <text>
        <r>
          <rPr>
            <sz val="12"/>
            <color theme="1"/>
            <rFont val="Calibri"/>
            <family val="2"/>
            <scheme val="minor"/>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Vorläufige Zahlen (auch unten Q1a bis Q4) im Sinne einer Abschlagszahlungslogik auf erwartete Anpassung. Nach Tarifabschluss erfolgt Verabredung zur Umsetzung des Tarifabschlusses bezogen auf die Werte hier (unter Berücksichtigung der Wirkung der Abschlagswerte) </t>
        </r>
      </text>
    </comment>
    <comment ref="E3" authorId="2" shapeId="0">
      <text>
        <r>
          <rPr>
            <sz val="12"/>
            <color theme="1"/>
            <rFont val="Calibri"/>
            <family val="2"/>
            <scheme val="minor"/>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Vorläufige Zahlen (auch unten Q1a bis Q4) im Sinne einer Abschlagszahlungslogik auf erwartete Anpassung. Nach Tarifabschluss erfolgt Verabredung zur Umsetzung des Tarifabschlusses bezogen auf die Werte hier (unter Berücksichtigung der Wirkung der Abschlagswerte) </t>
        </r>
      </text>
    </comment>
    <comment ref="F3" authorId="3" shapeId="0">
      <text>
        <r>
          <rPr>
            <sz val="12"/>
            <color theme="1"/>
            <rFont val="Calibri"/>
            <family val="2"/>
            <scheme val="minor"/>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Vorläufige Zahlen (auch unten Q1a bis Q4) im Sinne einer Abschlagszahlungslogik auf erwartete Anpassung. Nach Tarifabschluss erfolgt Verabredung zur Umsetzung des Tarifabschlusses bezogen auf die Werte hier (unter Berücksichtigung der Wirkung der Abschlagswerte) </t>
        </r>
      </text>
    </comment>
    <comment ref="B10" authorId="4" shapeId="0">
      <text>
        <r>
          <rPr>
            <b/>
            <sz val="10"/>
            <color rgb="FF000000"/>
            <rFont val="Tahoma"/>
            <family val="2"/>
          </rPr>
          <t>Tobias Gros:</t>
        </r>
        <r>
          <rPr>
            <sz val="10"/>
            <color rgb="FF000000"/>
            <rFont val="Tahoma"/>
            <family val="2"/>
          </rPr>
          <t xml:space="preserve">
</t>
        </r>
        <r>
          <rPr>
            <sz val="10"/>
            <color rgb="FF000000"/>
            <rFont val="Tahoma"/>
            <family val="2"/>
          </rPr>
          <t xml:space="preserve">ergibt sich aus der Logik 
</t>
        </r>
        <r>
          <rPr>
            <sz val="10"/>
            <color rgb="FF000000"/>
            <rFont val="Tahoma"/>
            <family val="2"/>
          </rPr>
          <t xml:space="preserve">PK Betreuungspersonal 
</t>
        </r>
        <r>
          <rPr>
            <sz val="10"/>
            <color rgb="FF000000"/>
            <rFont val="Tahoma"/>
            <family val="2"/>
          </rPr>
          <t xml:space="preserve">+ 20% PK Leitung/Verwalt 
</t>
        </r>
        <r>
          <rPr>
            <sz val="10"/>
            <color rgb="FF000000"/>
            <rFont val="Tahoma"/>
            <family val="2"/>
          </rPr>
          <t xml:space="preserve">+ 15% SK/IK
</t>
        </r>
      </text>
    </comment>
  </commentList>
</comments>
</file>

<file path=xl/comments3.xml><?xml version="1.0" encoding="utf-8"?>
<comments xmlns="http://schemas.openxmlformats.org/spreadsheetml/2006/main">
  <authors>
    <author>Tobias Gros</author>
  </authors>
  <commentList>
    <comment ref="B10" authorId="0" shapeId="0">
      <text>
        <r>
          <rPr>
            <b/>
            <sz val="10"/>
            <color rgb="FF000000"/>
            <rFont val="Tahoma"/>
            <family val="2"/>
          </rPr>
          <t>Tobias Gros:</t>
        </r>
        <r>
          <rPr>
            <sz val="10"/>
            <color rgb="FF000000"/>
            <rFont val="Tahoma"/>
            <family val="2"/>
          </rPr>
          <t xml:space="preserve">
</t>
        </r>
        <r>
          <rPr>
            <sz val="10"/>
            <color rgb="FF000000"/>
            <rFont val="Tahoma"/>
            <family val="2"/>
          </rPr>
          <t xml:space="preserve">ergibt sich aus der Logik 
</t>
        </r>
        <r>
          <rPr>
            <sz val="10"/>
            <color rgb="FF000000"/>
            <rFont val="Tahoma"/>
            <family val="2"/>
          </rPr>
          <t xml:space="preserve">PK Betreuungspersonal 
</t>
        </r>
        <r>
          <rPr>
            <sz val="10"/>
            <color rgb="FF000000"/>
            <rFont val="Tahoma"/>
            <family val="2"/>
          </rPr>
          <t xml:space="preserve">+ 20% PK Leitung/Verwalt 
</t>
        </r>
        <r>
          <rPr>
            <sz val="10"/>
            <color rgb="FF000000"/>
            <rFont val="Tahoma"/>
            <family val="2"/>
          </rPr>
          <t xml:space="preserve">+ 15% SK/IK
</t>
        </r>
      </text>
    </comment>
  </commentList>
</comments>
</file>

<file path=xl/sharedStrings.xml><?xml version="1.0" encoding="utf-8"?>
<sst xmlns="http://schemas.openxmlformats.org/spreadsheetml/2006/main" count="234" uniqueCount="67">
  <si>
    <t>AWO
TVL-S</t>
  </si>
  <si>
    <t>Q1a</t>
  </si>
  <si>
    <t>Q1b</t>
  </si>
  <si>
    <t>Q2</t>
  </si>
  <si>
    <t>Q3</t>
  </si>
  <si>
    <t>Q4</t>
  </si>
  <si>
    <t>Tarif</t>
  </si>
  <si>
    <t>Leitung/
Verwaltung</t>
  </si>
  <si>
    <t>SK/IK</t>
  </si>
  <si>
    <t>Inflation</t>
  </si>
  <si>
    <t>Summe</t>
  </si>
  <si>
    <t>%</t>
  </si>
  <si>
    <t>Wählen Sie hier den für Sie geltenden Tarif aus!</t>
  </si>
  <si>
    <t>nicht
tarifgebundene
Anbieter *</t>
  </si>
  <si>
    <t>AWO 
TVL-E</t>
  </si>
  <si>
    <t>LKH /
AWO
TVL-S/E mix</t>
  </si>
  <si>
    <t>DRK</t>
  </si>
  <si>
    <t>Caritas</t>
  </si>
  <si>
    <t>Diakonie 
AVR HN</t>
  </si>
  <si>
    <t>Steigerung roter Punkt</t>
  </si>
  <si>
    <t>Q-Werte neu undifferenziert</t>
  </si>
  <si>
    <t>Anteil der PK</t>
  </si>
  <si>
    <t>Anteil SK/IK</t>
  </si>
  <si>
    <t>Steigerung PK ohne 
Differenzierung nach Q-Gruppen</t>
  </si>
  <si>
    <r>
      <t>Diakonie
AVR DD /</t>
    </r>
    <r>
      <rPr>
        <sz val="12"/>
        <color rgb="FFFF0000"/>
        <rFont val="Arial"/>
        <family val="2"/>
      </rPr>
      <t xml:space="preserve">
</t>
    </r>
    <r>
      <rPr>
        <sz val="12"/>
        <color theme="1"/>
        <rFont val="Arial"/>
        <family val="2"/>
      </rPr>
      <t>Johanniter</t>
    </r>
  </si>
  <si>
    <t>Die Steigerungswerte oben werden werden gemäß Ihres Anteils an der Gesamtvergütung gewichtet 
(also Anteil der Personalkosten nur 86,96% und SK/IK nur 13,04%)</t>
  </si>
  <si>
    <t>A</t>
  </si>
  <si>
    <t>B</t>
  </si>
  <si>
    <t>C</t>
  </si>
  <si>
    <t>D</t>
  </si>
  <si>
    <t>E=A*C</t>
  </si>
  <si>
    <t>F=B*D</t>
  </si>
  <si>
    <t>Es wird sie Summe aus PK- und SK/IK-Stiegerung gebildet</t>
  </si>
  <si>
    <t>G=E+F</t>
  </si>
  <si>
    <t>Die so oben ermittelten Steigerungsraten werden auf diese bisherigen Werte angewandt:</t>
  </si>
  <si>
    <t>Q-Werte neu differenziert</t>
  </si>
  <si>
    <t>In die gelben Felder werden die jeweiligen Steigerungswerte eingetragen.</t>
  </si>
  <si>
    <r>
      <t xml:space="preserve">Diese Werte ergeben sich, wenn man die Personalkostensteigerung </t>
    </r>
    <r>
      <rPr>
        <u/>
        <sz val="10"/>
        <color theme="1"/>
        <rFont val="Calibri (Textkörper)"/>
      </rPr>
      <t>nicht differenziert</t>
    </r>
    <r>
      <rPr>
        <sz val="10"/>
        <color theme="1"/>
        <rFont val="Calibri"/>
        <family val="2"/>
        <scheme val="minor"/>
      </rPr>
      <t xml:space="preserve"> nach Q-Gruppen durchführt</t>
    </r>
  </si>
  <si>
    <r>
      <t xml:space="preserve">Diese Werte ergeben sich, wenn man die Personalkostensteigerung </t>
    </r>
    <r>
      <rPr>
        <u/>
        <sz val="10"/>
        <color theme="1"/>
        <rFont val="Calibri (Textkörper)"/>
      </rPr>
      <t>differenziert</t>
    </r>
    <r>
      <rPr>
        <sz val="10"/>
        <color theme="1"/>
        <rFont val="Calibri"/>
        <family val="2"/>
        <scheme val="minor"/>
      </rPr>
      <t xml:space="preserve"> nach Q-Gruppen durchführt</t>
    </r>
  </si>
  <si>
    <t>Q-Werte bisher Dez. 2022</t>
  </si>
  <si>
    <t>H</t>
  </si>
  <si>
    <t>I=G*H</t>
  </si>
  <si>
    <t>TVöD</t>
  </si>
  <si>
    <t xml:space="preserve">
BAT KF</t>
  </si>
  <si>
    <t>Q-Werte neu 31.12.2023</t>
  </si>
  <si>
    <t>TVöD 01.03.2024</t>
  </si>
  <si>
    <t>Caritas 01.03.2024</t>
  </si>
  <si>
    <t xml:space="preserve">
BAT KF 01.03.2024</t>
  </si>
  <si>
    <r>
      <t>Diakonie
AVR DD /</t>
    </r>
    <r>
      <rPr>
        <sz val="12"/>
        <color rgb="FFFF0000"/>
        <rFont val="Arial"/>
        <family val="2"/>
      </rPr>
      <t xml:space="preserve">
</t>
    </r>
    <r>
      <rPr>
        <sz val="12"/>
        <color theme="1"/>
        <rFont val="Arial"/>
        <family val="2"/>
      </rPr>
      <t>Johanniter 01.07.2024</t>
    </r>
  </si>
  <si>
    <t>Diakonie 
AVR HN 01.09.2024</t>
  </si>
  <si>
    <t>AWO
TVL-S 01.11.2024</t>
  </si>
  <si>
    <t>DRK 01.06.2024</t>
  </si>
  <si>
    <t>nicht
tarifgebundene
Anbieter * 01.01.2024</t>
  </si>
  <si>
    <t>AWO 
TVL-E 01.11.2024</t>
  </si>
  <si>
    <t xml:space="preserve">
AWO
 01.06.2024</t>
  </si>
  <si>
    <t>LKH / AWO/   TVL-S/E mix
01.11.2024</t>
  </si>
  <si>
    <t xml:space="preserve">    73.268 € </t>
  </si>
  <si>
    <t xml:space="preserve">    70.769 € </t>
  </si>
  <si>
    <t xml:space="preserve">    56.940 € </t>
  </si>
  <si>
    <t xml:space="preserve">    46.124 € </t>
  </si>
  <si>
    <t>Parität
01.01.2025</t>
  </si>
  <si>
    <t>Zusammensetzung Tarif LKH / AWO/   TVL-S/E mix</t>
  </si>
  <si>
    <t>Steigerungswert TVL-S</t>
  </si>
  <si>
    <t>Steigerungswert TVL-E</t>
  </si>
  <si>
    <t>Steigerungswert (TVL-S+TVL-E)/2</t>
  </si>
  <si>
    <t>Für den Steigerungswert von 5,16% ohne Differenzierung für den AVR DD ist der Mittelwert aus der Steigerung für bW in Höhe von 5,12% und abW in Höhe von 5,2% gebildet worden. Dies ist in der UK Vergütung noch zu bestätigen</t>
  </si>
  <si>
    <t>Für die nichttarifgebundenen Anbieter sowie alle Mixtarife mit dem TVL ist der undifferenzierte Steigerungswert des bilateral geeinten Wertes für den TVL eingetragen worden.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</si>
</sst>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0\ &quot;€&quot;;\-#,##0\ &quot;€&quot;"/>
    <numFmt numFmtId="42" formatCode="_-* #,##0\ &quot;€&quot;_-;\-* #,##0\ &quot;€&quot;_-;_-* &quot;-&quot;\ &quot;€&quot;_-;_-@_-"/>
    <numFmt numFmtId="44" formatCode="_-* #,##0.00\ &quot;€&quot;_-;\-* #,##0.00\ &quot;€&quot;_-;_-* &quot;-&quot;??\ &quot;€&quot;_-;_-@_-"/>
    <numFmt numFmtId="164" formatCode="0.0000"/>
    <numFmt numFmtId="165" formatCode="0.0000%"/>
  </numFmts>
  <fonts count="17">
    <font>
      <sz val="12"/>
      <color theme="1"/>
      <name val="Calibri"/>
      <family val="2"/>
      <scheme val="minor"/>
    </font>
    <font>
      <sz val="12"/>
      <color theme="1"/>
      <name val="Calibri"/>
      <family val="2"/>
      <scheme val="minor"/>
    </font>
    <font>
      <sz val="16"/>
      <color theme="1"/>
      <name val="Arial"/>
      <family val="2"/>
    </font>
    <font>
      <b/>
      <sz val="16"/>
      <color theme="1"/>
      <name val="Arial"/>
      <family val="2"/>
    </font>
    <font>
      <b/>
      <sz val="11"/>
      <color theme="1"/>
      <name val="Calibri"/>
      <family val="2"/>
      <scheme val="minor"/>
    </font>
    <font>
      <b/>
      <sz val="11"/>
      <color theme="1"/>
      <name val="Arial"/>
      <family val="2"/>
    </font>
    <font>
      <sz val="16"/>
      <color theme="1"/>
      <name val="Calibri"/>
      <family val="2"/>
      <scheme val="minor"/>
    </font>
    <font>
      <b/>
      <sz val="16"/>
      <color theme="1"/>
      <name val="Calibri"/>
      <family val="2"/>
      <scheme val="minor"/>
    </font>
    <font>
      <sz val="10"/>
      <color rgb="FF000000"/>
      <name val="Tahoma"/>
      <family val="2"/>
    </font>
    <font>
      <b/>
      <sz val="10"/>
      <color rgb="FF000000"/>
      <name val="Tahoma"/>
      <family val="2"/>
    </font>
    <font>
      <sz val="10"/>
      <color theme="1"/>
      <name val="Calibri"/>
      <family val="2"/>
      <scheme val="minor"/>
    </font>
    <font>
      <sz val="12"/>
      <color theme="0"/>
      <name val="Arial"/>
      <family val="2"/>
    </font>
    <font>
      <sz val="12"/>
      <color theme="1"/>
      <name val="Arial"/>
      <family val="2"/>
    </font>
    <font>
      <sz val="12"/>
      <color rgb="FFFF0000"/>
      <name val="Arial"/>
      <family val="2"/>
    </font>
    <font>
      <b/>
      <sz val="14"/>
      <color theme="1"/>
      <name val="Calibri"/>
      <family val="2"/>
      <scheme val="minor"/>
    </font>
    <font>
      <u/>
      <sz val="10"/>
      <color theme="1"/>
      <name val="Calibri (Textkörper)"/>
    </font>
    <font>
      <b/>
      <sz val="12"/>
      <color theme="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slantDashDot">
        <color theme="1"/>
      </top>
      <bottom style="thin">
        <color indexed="64"/>
      </bottom>
      <diagonal/>
    </border>
    <border>
      <left style="thin">
        <color indexed="64"/>
      </left>
      <right style="thin">
        <color indexed="64"/>
      </right>
      <top style="thin">
        <color indexed="64"/>
      </top>
      <bottom style="slantDashDot">
        <color theme="1"/>
      </bottom>
      <diagonal/>
    </border>
    <border>
      <left style="thin">
        <color indexed="64"/>
      </left>
      <right style="thin">
        <color indexed="64"/>
      </right>
      <top style="slantDashDot">
        <color theme="1"/>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bottom style="slantDashDot">
        <color theme="1"/>
      </bottom>
      <diagonal/>
    </border>
    <border>
      <left style="thick">
        <color indexed="64"/>
      </left>
      <right style="thin">
        <color indexed="64"/>
      </right>
      <top style="slantDashDot">
        <color theme="1"/>
      </top>
      <bottom style="thick">
        <color indexed="64"/>
      </bottom>
      <diagonal/>
    </border>
    <border>
      <left style="thin">
        <color indexed="64"/>
      </left>
      <right style="thin">
        <color indexed="64"/>
      </right>
      <top style="slantDashDot">
        <color theme="1"/>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bottom/>
      <diagonal/>
    </border>
    <border>
      <left style="thick">
        <color indexed="64"/>
      </left>
      <right style="thin">
        <color indexed="64"/>
      </right>
      <top style="slantDashDot">
        <color theme="1"/>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slantDashDot">
        <color theme="1"/>
      </bottom>
      <diagonal/>
    </border>
    <border>
      <left style="medium">
        <color indexed="64"/>
      </left>
      <right style="thin">
        <color indexed="64"/>
      </right>
      <top style="slantDashDot">
        <color theme="1"/>
      </top>
      <bottom style="medium">
        <color indexed="64"/>
      </bottom>
      <diagonal/>
    </border>
    <border>
      <left style="thin">
        <color indexed="64"/>
      </left>
      <right style="thin">
        <color indexed="64"/>
      </right>
      <top style="slantDashDot">
        <color theme="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slantDashDot">
        <color theme="1"/>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slantDashDot">
        <color theme="1"/>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slantDashDot">
        <color theme="1"/>
      </bottom>
      <diagonal/>
    </border>
    <border>
      <left style="thin">
        <color indexed="64"/>
      </left>
      <right/>
      <top style="slantDashDot">
        <color theme="1"/>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slantDashDot">
        <color theme="1"/>
      </bottom>
      <diagonal/>
    </border>
    <border>
      <left style="thin">
        <color indexed="64"/>
      </left>
      <right style="medium">
        <color indexed="64"/>
      </right>
      <top style="slantDashDot">
        <color theme="1"/>
      </top>
      <bottom style="thin">
        <color indexed="64"/>
      </bottom>
      <diagonal/>
    </border>
    <border>
      <left style="thin">
        <color indexed="64"/>
      </left>
      <right style="medium">
        <color indexed="64"/>
      </right>
      <top style="slantDashDot">
        <color theme="1"/>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52">
    <xf numFmtId="0" fontId="0" fillId="0" borderId="0" xfId="0"/>
    <xf numFmtId="44" fontId="2" fillId="0" borderId="1" xfId="1" applyFont="1" applyBorder="1"/>
    <xf numFmtId="0" fontId="3" fillId="0" borderId="1" xfId="0" applyFont="1" applyBorder="1"/>
    <xf numFmtId="44" fontId="0" fillId="0" borderId="0" xfId="0" applyNumberFormat="1"/>
    <xf numFmtId="0" fontId="0" fillId="0" borderId="1" xfId="0" applyBorder="1"/>
    <xf numFmtId="44" fontId="0" fillId="0" borderId="1" xfId="0" applyNumberFormat="1" applyBorder="1"/>
    <xf numFmtId="0" fontId="4" fillId="0" borderId="0" xfId="0" applyFont="1"/>
    <xf numFmtId="0" fontId="5" fillId="2" borderId="1" xfId="0" applyFont="1" applyFill="1" applyBorder="1" applyAlignment="1">
      <alignment horizontal="center" wrapText="1"/>
    </xf>
    <xf numFmtId="0" fontId="5" fillId="2" borderId="1" xfId="0" applyFont="1" applyFill="1" applyBorder="1" applyAlignment="1">
      <alignment horizontal="center"/>
    </xf>
    <xf numFmtId="10" fontId="5" fillId="2" borderId="1" xfId="0" applyNumberFormat="1" applyFont="1" applyFill="1" applyBorder="1" applyAlignment="1">
      <alignment horizontal="center"/>
    </xf>
    <xf numFmtId="10" fontId="5" fillId="3" borderId="1" xfId="0" applyNumberFormat="1" applyFont="1" applyFill="1" applyBorder="1" applyAlignment="1">
      <alignment horizontal="center"/>
    </xf>
    <xf numFmtId="9" fontId="0" fillId="0" borderId="1" xfId="0" applyNumberFormat="1" applyBorder="1"/>
    <xf numFmtId="0" fontId="6" fillId="0" borderId="0" xfId="0" applyFont="1"/>
    <xf numFmtId="44" fontId="0" fillId="0" borderId="2" xfId="0" applyNumberFormat="1" applyBorder="1"/>
    <xf numFmtId="164" fontId="0" fillId="0" borderId="0" xfId="0" applyNumberFormat="1"/>
    <xf numFmtId="165" fontId="0" fillId="0" borderId="0" xfId="0" applyNumberFormat="1"/>
    <xf numFmtId="165" fontId="0" fillId="0" borderId="2" xfId="0" applyNumberFormat="1" applyBorder="1"/>
    <xf numFmtId="10" fontId="6" fillId="0" borderId="0" xfId="0" applyNumberFormat="1" applyFont="1"/>
    <xf numFmtId="0" fontId="10" fillId="0" borderId="4" xfId="0" applyFont="1" applyBorder="1"/>
    <xf numFmtId="0" fontId="10" fillId="0" borderId="0" xfId="0" applyFont="1"/>
    <xf numFmtId="10" fontId="10" fillId="6" borderId="4" xfId="0" applyNumberFormat="1" applyFont="1" applyFill="1" applyBorder="1"/>
    <xf numFmtId="0" fontId="12" fillId="2" borderId="3" xfId="0" applyFont="1" applyFill="1" applyBorder="1" applyAlignment="1">
      <alignment horizontal="center" wrapText="1"/>
    </xf>
    <xf numFmtId="0" fontId="12" fillId="2" borderId="3" xfId="0" applyFont="1" applyFill="1" applyBorder="1" applyAlignment="1">
      <alignment horizontal="center"/>
    </xf>
    <xf numFmtId="0" fontId="0" fillId="0" borderId="3" xfId="0" applyBorder="1" applyAlignment="1">
      <alignment wrapText="1"/>
    </xf>
    <xf numFmtId="0" fontId="0" fillId="0" borderId="5" xfId="0" applyBorder="1" applyAlignment="1">
      <alignment horizontal="left" indent="1"/>
    </xf>
    <xf numFmtId="0" fontId="0" fillId="0" borderId="1" xfId="0" applyBorder="1" applyAlignment="1">
      <alignment horizontal="left" indent="1"/>
    </xf>
    <xf numFmtId="0" fontId="0" fillId="0" borderId="6" xfId="0" applyBorder="1" applyAlignment="1">
      <alignment horizontal="left" indent="1"/>
    </xf>
    <xf numFmtId="0" fontId="0" fillId="0" borderId="7" xfId="0" applyBorder="1"/>
    <xf numFmtId="10" fontId="0" fillId="5" borderId="3" xfId="0" applyNumberFormat="1" applyFill="1" applyBorder="1"/>
    <xf numFmtId="10" fontId="0" fillId="5" borderId="5" xfId="0" applyNumberFormat="1" applyFill="1" applyBorder="1"/>
    <xf numFmtId="10" fontId="0" fillId="5" borderId="1" xfId="0" applyNumberFormat="1" applyFill="1" applyBorder="1"/>
    <xf numFmtId="10" fontId="0" fillId="5" borderId="6" xfId="0" applyNumberFormat="1" applyFill="1" applyBorder="1"/>
    <xf numFmtId="10" fontId="0" fillId="5" borderId="7" xfId="0" applyNumberFormat="1" applyFill="1" applyBorder="1"/>
    <xf numFmtId="10" fontId="0" fillId="6" borderId="3" xfId="0" applyNumberFormat="1" applyFill="1" applyBorder="1"/>
    <xf numFmtId="0" fontId="0" fillId="0" borderId="1" xfId="0" applyBorder="1" applyAlignment="1">
      <alignment horizontal="left" indent="2"/>
    </xf>
    <xf numFmtId="10" fontId="0" fillId="6" borderId="1" xfId="0" applyNumberFormat="1" applyFill="1" applyBorder="1"/>
    <xf numFmtId="0" fontId="0" fillId="0" borderId="8" xfId="0" applyBorder="1"/>
    <xf numFmtId="0" fontId="0" fillId="0" borderId="9" xfId="0" applyBorder="1"/>
    <xf numFmtId="10" fontId="0" fillId="6" borderId="14" xfId="0" applyNumberFormat="1" applyFill="1" applyBorder="1"/>
    <xf numFmtId="0" fontId="0" fillId="0" borderId="17" xfId="0" applyBorder="1" applyAlignment="1">
      <alignment horizontal="left" indent="2"/>
    </xf>
    <xf numFmtId="10" fontId="0" fillId="6" borderId="17" xfId="0" applyNumberFormat="1" applyFill="1" applyBorder="1"/>
    <xf numFmtId="10" fontId="0" fillId="6" borderId="18" xfId="0" applyNumberFormat="1" applyFill="1" applyBorder="1"/>
    <xf numFmtId="0" fontId="0" fillId="0" borderId="2" xfId="0" applyBorder="1"/>
    <xf numFmtId="2" fontId="0" fillId="0" borderId="2" xfId="0" applyNumberFormat="1" applyBorder="1"/>
    <xf numFmtId="10" fontId="0" fillId="6" borderId="19" xfId="0" applyNumberFormat="1" applyFill="1" applyBorder="1"/>
    <xf numFmtId="0" fontId="0" fillId="0" borderId="21" xfId="0" applyBorder="1"/>
    <xf numFmtId="0" fontId="0" fillId="0" borderId="22" xfId="0" applyBorder="1"/>
    <xf numFmtId="0" fontId="7" fillId="4" borderId="23" xfId="0" applyFont="1" applyFill="1" applyBorder="1"/>
    <xf numFmtId="0" fontId="0" fillId="0" borderId="17" xfId="0" applyBorder="1"/>
    <xf numFmtId="0" fontId="14" fillId="4" borderId="24" xfId="0" applyFont="1" applyFill="1" applyBorder="1"/>
    <xf numFmtId="42" fontId="0" fillId="0" borderId="1" xfId="0" applyNumberFormat="1" applyBorder="1"/>
    <xf numFmtId="42" fontId="0" fillId="0" borderId="14" xfId="0" applyNumberFormat="1" applyBorder="1"/>
    <xf numFmtId="42" fontId="0" fillId="0" borderId="17" xfId="0" applyNumberFormat="1" applyBorder="1"/>
    <xf numFmtId="42" fontId="0" fillId="0" borderId="18" xfId="0" applyNumberFormat="1" applyBorder="1"/>
    <xf numFmtId="5" fontId="0" fillId="7" borderId="1" xfId="0" applyNumberFormat="1" applyFill="1" applyBorder="1"/>
    <xf numFmtId="5" fontId="0" fillId="7" borderId="14" xfId="0" applyNumberFormat="1" applyFill="1" applyBorder="1"/>
    <xf numFmtId="5" fontId="0" fillId="7" borderId="17" xfId="0" applyNumberFormat="1" applyFill="1" applyBorder="1"/>
    <xf numFmtId="5" fontId="0" fillId="7" borderId="18" xfId="0" applyNumberFormat="1" applyFill="1" applyBorder="1"/>
    <xf numFmtId="0" fontId="0" fillId="0" borderId="23" xfId="0" applyBorder="1"/>
    <xf numFmtId="0" fontId="0" fillId="0" borderId="24" xfId="0" applyBorder="1"/>
    <xf numFmtId="0" fontId="11" fillId="0" borderId="27" xfId="0" applyFont="1" applyBorder="1" applyAlignment="1">
      <alignment horizontal="justify" vertical="center"/>
    </xf>
    <xf numFmtId="0" fontId="11" fillId="0" borderId="0" xfId="0" applyFont="1" applyAlignment="1">
      <alignment horizontal="justify" vertical="center"/>
    </xf>
    <xf numFmtId="0" fontId="12" fillId="2" borderId="19" xfId="0" applyFont="1" applyFill="1" applyBorder="1" applyAlignment="1">
      <alignment horizontal="center" wrapText="1"/>
    </xf>
    <xf numFmtId="0" fontId="0" fillId="0" borderId="28" xfId="0" applyBorder="1" applyAlignment="1">
      <alignment horizontal="center"/>
    </xf>
    <xf numFmtId="0" fontId="0" fillId="0" borderId="29" xfId="0" applyBorder="1" applyAlignment="1">
      <alignment horizontal="center"/>
    </xf>
    <xf numFmtId="10" fontId="10" fillId="6" borderId="30" xfId="0" applyNumberFormat="1" applyFont="1" applyFill="1" applyBorder="1"/>
    <xf numFmtId="0" fontId="0" fillId="0" borderId="26" xfId="0" applyBorder="1" applyAlignment="1">
      <alignment horizontal="center"/>
    </xf>
    <xf numFmtId="0" fontId="10" fillId="0" borderId="17" xfId="0" applyFont="1" applyBorder="1"/>
    <xf numFmtId="10" fontId="10" fillId="6" borderId="17" xfId="0" applyNumberFormat="1" applyFont="1" applyFill="1" applyBorder="1"/>
    <xf numFmtId="10" fontId="10" fillId="6" borderId="18" xfId="0" applyNumberFormat="1" applyFont="1" applyFill="1" applyBorder="1"/>
    <xf numFmtId="5" fontId="0" fillId="0" borderId="1" xfId="0" applyNumberFormat="1" applyBorder="1"/>
    <xf numFmtId="5" fontId="0" fillId="0" borderId="14" xfId="0" applyNumberFormat="1" applyBorder="1"/>
    <xf numFmtId="5" fontId="0" fillId="0" borderId="17" xfId="0" applyNumberFormat="1" applyBorder="1"/>
    <xf numFmtId="5" fontId="0" fillId="0" borderId="18" xfId="0" applyNumberFormat="1" applyBorder="1"/>
    <xf numFmtId="0" fontId="10" fillId="0" borderId="0" xfId="0" applyFont="1" applyBorder="1" applyAlignment="1">
      <alignment horizontal="center"/>
    </xf>
    <xf numFmtId="2" fontId="0" fillId="0" borderId="0" xfId="0" applyNumberFormat="1" applyBorder="1"/>
    <xf numFmtId="5" fontId="0" fillId="0" borderId="0" xfId="0" applyNumberFormat="1" applyBorder="1"/>
    <xf numFmtId="0" fontId="0" fillId="0" borderId="31" xfId="0" applyBorder="1"/>
    <xf numFmtId="0" fontId="0" fillId="0" borderId="32" xfId="0" applyBorder="1"/>
    <xf numFmtId="0" fontId="0" fillId="0" borderId="38" xfId="0" applyBorder="1"/>
    <xf numFmtId="0" fontId="0" fillId="0" borderId="39" xfId="0" applyBorder="1"/>
    <xf numFmtId="10" fontId="0" fillId="6" borderId="40" xfId="0" applyNumberFormat="1" applyFill="1" applyBorder="1"/>
    <xf numFmtId="0" fontId="0" fillId="0" borderId="41" xfId="0" applyBorder="1"/>
    <xf numFmtId="0" fontId="0" fillId="0" borderId="42" xfId="0" applyBorder="1"/>
    <xf numFmtId="0" fontId="11" fillId="0" borderId="43" xfId="0" applyFont="1" applyBorder="1" applyAlignment="1">
      <alignment horizontal="justify" vertical="center"/>
    </xf>
    <xf numFmtId="0" fontId="11" fillId="0" borderId="0" xfId="0" applyFont="1" applyBorder="1" applyAlignment="1">
      <alignment horizontal="justify" vertic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10" fillId="0" borderId="40" xfId="0" applyFont="1" applyBorder="1"/>
    <xf numFmtId="10" fontId="10" fillId="6" borderId="40" xfId="0" applyNumberFormat="1" applyFont="1" applyFill="1" applyBorder="1"/>
    <xf numFmtId="10" fontId="0" fillId="6" borderId="47" xfId="0" applyNumberFormat="1" applyFill="1" applyBorder="1"/>
    <xf numFmtId="0" fontId="0" fillId="0" borderId="40" xfId="0" applyBorder="1" applyAlignment="1">
      <alignment horizontal="left" indent="2"/>
    </xf>
    <xf numFmtId="10" fontId="0" fillId="6" borderId="49" xfId="0" applyNumberFormat="1" applyFill="1" applyBorder="1"/>
    <xf numFmtId="0" fontId="7" fillId="4" borderId="41" xfId="0" applyFont="1" applyFill="1" applyBorder="1"/>
    <xf numFmtId="0" fontId="14" fillId="4" borderId="42" xfId="0" applyFont="1" applyFill="1" applyBorder="1"/>
    <xf numFmtId="5" fontId="0" fillId="7" borderId="47" xfId="0" applyNumberFormat="1" applyFill="1" applyBorder="1"/>
    <xf numFmtId="0" fontId="0" fillId="0" borderId="40" xfId="0" applyBorder="1"/>
    <xf numFmtId="5" fontId="0" fillId="7" borderId="40" xfId="0" applyNumberFormat="1" applyFill="1" applyBorder="1"/>
    <xf numFmtId="5" fontId="0" fillId="7" borderId="49" xfId="0" applyNumberFormat="1" applyFill="1" applyBorder="1"/>
    <xf numFmtId="0" fontId="12" fillId="2" borderId="52" xfId="0" applyFont="1" applyFill="1" applyBorder="1" applyAlignment="1">
      <alignment horizontal="center" wrapText="1"/>
    </xf>
    <xf numFmtId="10" fontId="0" fillId="5" borderId="52" xfId="0" applyNumberFormat="1" applyFill="1" applyBorder="1"/>
    <xf numFmtId="10" fontId="0" fillId="5" borderId="53" xfId="0" applyNumberFormat="1" applyFill="1" applyBorder="1"/>
    <xf numFmtId="10" fontId="0" fillId="5" borderId="54" xfId="0" applyNumberFormat="1" applyFill="1" applyBorder="1"/>
    <xf numFmtId="10" fontId="0" fillId="5" borderId="55" xfId="0" applyNumberFormat="1" applyFill="1" applyBorder="1"/>
    <xf numFmtId="10" fontId="0" fillId="5" borderId="56" xfId="0" applyNumberFormat="1" applyFill="1" applyBorder="1"/>
    <xf numFmtId="10" fontId="10" fillId="6" borderId="50" xfId="0" applyNumberFormat="1" applyFont="1" applyFill="1" applyBorder="1"/>
    <xf numFmtId="10" fontId="10" fillId="6" borderId="57" xfId="0" applyNumberFormat="1" applyFont="1" applyFill="1" applyBorder="1"/>
    <xf numFmtId="0" fontId="12" fillId="2" borderId="47" xfId="0" applyFont="1" applyFill="1" applyBorder="1" applyAlignment="1">
      <alignment horizontal="center" wrapText="1"/>
    </xf>
    <xf numFmtId="10" fontId="0" fillId="5" borderId="58" xfId="0" applyNumberFormat="1" applyFill="1" applyBorder="1"/>
    <xf numFmtId="10" fontId="0" fillId="5" borderId="59" xfId="0" applyNumberFormat="1" applyFill="1" applyBorder="1"/>
    <xf numFmtId="10" fontId="0" fillId="5" borderId="47" xfId="0" applyNumberFormat="1" applyFill="1" applyBorder="1"/>
    <xf numFmtId="10" fontId="0" fillId="5" borderId="60" xfId="0" applyNumberFormat="1" applyFill="1" applyBorder="1"/>
    <xf numFmtId="10" fontId="10" fillId="6" borderId="61" xfId="0" applyNumberFormat="1" applyFont="1" applyFill="1" applyBorder="1"/>
    <xf numFmtId="10" fontId="10" fillId="6" borderId="49" xfId="0" applyNumberFormat="1" applyFont="1" applyFill="1" applyBorder="1"/>
    <xf numFmtId="10" fontId="0" fillId="6" borderId="52" xfId="0" applyNumberFormat="1" applyFill="1" applyBorder="1"/>
    <xf numFmtId="10" fontId="0" fillId="6" borderId="57" xfId="0" applyNumberFormat="1" applyFill="1" applyBorder="1"/>
    <xf numFmtId="10" fontId="10" fillId="0" borderId="62" xfId="0" applyNumberFormat="1" applyFont="1" applyBorder="1" applyAlignment="1">
      <alignment horizontal="center"/>
    </xf>
    <xf numFmtId="10" fontId="0" fillId="6" borderId="63" xfId="0" applyNumberFormat="1" applyFill="1" applyBorder="1"/>
    <xf numFmtId="10" fontId="0" fillId="6" borderId="54" xfId="0" applyNumberFormat="1" applyFill="1" applyBorder="1"/>
    <xf numFmtId="2" fontId="10" fillId="0" borderId="62" xfId="0" applyNumberFormat="1" applyFont="1" applyBorder="1" applyAlignment="1">
      <alignment horizontal="center"/>
    </xf>
    <xf numFmtId="5" fontId="0" fillId="7" borderId="54" xfId="0" applyNumberFormat="1" applyFill="1" applyBorder="1"/>
    <xf numFmtId="5" fontId="0" fillId="7" borderId="57" xfId="0" applyNumberFormat="1" applyFill="1" applyBorder="1"/>
    <xf numFmtId="0" fontId="16" fillId="0" borderId="0" xfId="0" applyFont="1"/>
    <xf numFmtId="0" fontId="16" fillId="0" borderId="1" xfId="0" applyFont="1" applyBorder="1"/>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9" xfId="0" applyFont="1" applyBorder="1" applyAlignment="1">
      <alignment horizontal="center"/>
    </xf>
    <xf numFmtId="0" fontId="10" fillId="0" borderId="25" xfId="0" applyFont="1" applyBorder="1" applyAlignment="1">
      <alignment horizont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10" fontId="10" fillId="0" borderId="10" xfId="0" applyNumberFormat="1" applyFont="1" applyBorder="1" applyAlignment="1">
      <alignment horizontal="center" wrapText="1"/>
    </xf>
    <xf numFmtId="10" fontId="10" fillId="0" borderId="11" xfId="0" applyNumberFormat="1" applyFont="1" applyBorder="1" applyAlignment="1">
      <alignment horizontal="center"/>
    </xf>
    <xf numFmtId="10" fontId="10" fillId="0" borderId="12" xfId="0" applyNumberFormat="1" applyFont="1" applyBorder="1" applyAlignment="1">
      <alignment horizontal="center"/>
    </xf>
    <xf numFmtId="2" fontId="10" fillId="0" borderId="10" xfId="0" applyNumberFormat="1" applyFont="1" applyBorder="1" applyAlignment="1">
      <alignment horizontal="center"/>
    </xf>
    <xf numFmtId="2" fontId="10" fillId="0" borderId="11" xfId="0" applyNumberFormat="1" applyFont="1" applyBorder="1" applyAlignment="1">
      <alignment horizontal="center"/>
    </xf>
    <xf numFmtId="2" fontId="10" fillId="0" borderId="12" xfId="0" applyNumberFormat="1"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51" xfId="0" applyFont="1" applyBorder="1" applyAlignment="1">
      <alignment horizont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10" fontId="10" fillId="0" borderId="33" xfId="0" applyNumberFormat="1" applyFont="1" applyBorder="1" applyAlignment="1">
      <alignment horizontal="center" wrapText="1"/>
    </xf>
    <xf numFmtId="10" fontId="10" fillId="0" borderId="34" xfId="0" applyNumberFormat="1" applyFont="1" applyBorder="1" applyAlignment="1">
      <alignment horizontal="center"/>
    </xf>
    <xf numFmtId="2" fontId="10" fillId="0" borderId="33" xfId="0" applyNumberFormat="1" applyFont="1" applyBorder="1" applyAlignment="1">
      <alignment horizontal="center"/>
    </xf>
    <xf numFmtId="2" fontId="10" fillId="0" borderId="34" xfId="0" applyNumberFormat="1" applyFont="1" applyBorder="1" applyAlignment="1">
      <alignment horizont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obias Gros" id="{5243E69B-4483-DB42-B9B8-D7D160E2F5AD}" userId="S::Gros@BernzenPartner.onmicrosoft.com::d1f76778-637b-4738-8150-90b958a18ee5"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3-11-30T09:24:29.77" personId="{5243E69B-4483-DB42-B9B8-D7D160E2F5AD}" id="{8FA21855-6E99-6240-B596-7730A7A525C7}">
    <text xml:space="preserve">Vorläufige Zahlen (auch unten Q1a bis Q4) im Sinne einer Abschlagszahlungslogik auf erwartete Anpassung. Nach Tarifabschluss erfolgt Verabredung zur Umsetzung des Tarifabschlusses bezogen auf die Werte hier (unter Berücksichtigung der Wirkung der Abschlagswerte) </text>
  </threadedComment>
  <threadedComment ref="D3" dT="2023-11-30T09:21:04.99" personId="{5243E69B-4483-DB42-B9B8-D7D160E2F5AD}" id="{378D8DDC-3747-B345-AB42-30DB2C5C4C93}">
    <text xml:space="preserve">Vorläufige Zahlen (auch unten Q1a bis Q4) im Sinne einer Abschlagszahlungslogik auf erwartete Anpassung. Nach Tarifabschluss erfolgt Verabredung zur Umsetzung des Tarifabschlusses bezogen auf die Werte hier (unter Berücksichtigung der Wirkung der Abschlagswerte) </text>
  </threadedComment>
  <threadedComment ref="E3" dT="2023-11-30T09:20:54.31" personId="{5243E69B-4483-DB42-B9B8-D7D160E2F5AD}" id="{532FE1C6-F6A7-F942-A5F7-5472E7C3FEC6}">
    <text xml:space="preserve">Vorläufige Zahlen (auch unten Q1a bis Q4) im Sinne einer Abschlagszahlungslogik auf erwartete Anpassung. Nach Tarifabschluss erfolgt Verabredung zur Umsetzung des Tarifabschlusses bezogen auf die Werte hier (unter Berücksichtigung der Wirkung der Abschlagswerte) </text>
  </threadedComment>
  <threadedComment ref="F3" dT="2023-11-30T09:20:04.01" personId="{5243E69B-4483-DB42-B9B8-D7D160E2F5AD}" id="{F5BE31DB-5C6E-994C-958E-2F35D2EA35BB}">
    <text xml:space="preserve">Vorläufige Zahlen (auch unten Q1a bis Q4) im Sinne einer Abschlagszahlungslogik auf erwartete Anpassung. Nach Tarifabschluss erfolgt Verabredung zur Umsetzung des Tarifabschlusses bezogen auf die Werte hier (unter Berücksichtigung der Wirkung der Abschlagswerte)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6"/>
  <sheetViews>
    <sheetView zoomScale="85" zoomScaleNormal="85" workbookViewId="0">
      <selection activeCell="F26" sqref="F26"/>
    </sheetView>
  </sheetViews>
  <sheetFormatPr baseColWidth="10" defaultRowHeight="15.75"/>
  <cols>
    <col min="2" max="2" width="6.625" bestFit="1" customWidth="1"/>
    <col min="3" max="3" width="29.5" customWidth="1"/>
    <col min="4" max="6" width="12" bestFit="1" customWidth="1"/>
    <col min="7" max="7" width="2.875" customWidth="1"/>
    <col min="8" max="8" width="11" bestFit="1" customWidth="1"/>
    <col min="12" max="12" width="3" customWidth="1"/>
    <col min="13" max="13" width="17.5" bestFit="1" customWidth="1"/>
    <col min="14" max="15" width="12" bestFit="1" customWidth="1"/>
    <col min="16" max="16" width="13" bestFit="1" customWidth="1"/>
  </cols>
  <sheetData>
    <row r="2" spans="2:17">
      <c r="H2" s="4">
        <v>7.31</v>
      </c>
      <c r="I2" s="11">
        <v>0.5</v>
      </c>
      <c r="J2" s="4">
        <f>H2*I2</f>
        <v>3.6549999999999998</v>
      </c>
    </row>
    <row r="3" spans="2:17">
      <c r="H3" s="4">
        <v>5.7</v>
      </c>
      <c r="I3" s="11">
        <v>0.5</v>
      </c>
      <c r="J3" s="4">
        <f>H3*I3</f>
        <v>2.85</v>
      </c>
    </row>
    <row r="4" spans="2:17">
      <c r="H4" s="4"/>
      <c r="I4" s="4"/>
      <c r="J4" s="4">
        <f>J2+J3</f>
        <v>6.5049999999999999</v>
      </c>
    </row>
    <row r="6" spans="2:17" s="6" customFormat="1" ht="30">
      <c r="C6" s="7"/>
      <c r="D6" s="7" t="s">
        <v>7</v>
      </c>
      <c r="E6" s="7" t="s">
        <v>8</v>
      </c>
      <c r="F6" s="7"/>
      <c r="H6" s="7" t="s">
        <v>6</v>
      </c>
      <c r="I6" s="7" t="s">
        <v>9</v>
      </c>
      <c r="J6" s="7" t="s">
        <v>10</v>
      </c>
      <c r="K6" s="7" t="s">
        <v>11</v>
      </c>
      <c r="M6" s="7"/>
      <c r="N6" s="7" t="s">
        <v>7</v>
      </c>
      <c r="O6" s="7" t="s">
        <v>8</v>
      </c>
      <c r="P6" s="7"/>
    </row>
    <row r="7" spans="2:17" s="6" customFormat="1" ht="15">
      <c r="C7" s="8"/>
      <c r="D7" s="9">
        <v>0.2</v>
      </c>
      <c r="E7" s="9">
        <v>0.15</v>
      </c>
      <c r="F7" s="8"/>
      <c r="H7" s="10">
        <v>6.5049999999999997E-2</v>
      </c>
      <c r="I7" s="10">
        <v>6.6000000000000003E-2</v>
      </c>
      <c r="J7" s="8"/>
      <c r="K7" s="8"/>
      <c r="M7" s="8"/>
      <c r="N7" s="9">
        <v>0.2</v>
      </c>
      <c r="O7" s="9">
        <v>0.15</v>
      </c>
      <c r="P7" s="8"/>
    </row>
    <row r="8" spans="2:17" ht="20.25">
      <c r="B8" s="2" t="s">
        <v>1</v>
      </c>
      <c r="C8" s="1">
        <v>72000</v>
      </c>
      <c r="D8" s="5">
        <f>C8*20%</f>
        <v>14400</v>
      </c>
      <c r="E8" s="5">
        <f>(C8+D8)*15%</f>
        <v>12960</v>
      </c>
      <c r="F8" s="5">
        <f>SUM(C8:E8)</f>
        <v>99360</v>
      </c>
      <c r="H8" s="5">
        <f>(C8+D8)*$H$7</f>
        <v>5620.32</v>
      </c>
      <c r="I8" s="5">
        <f>E8*$I$7</f>
        <v>855.36</v>
      </c>
      <c r="J8" s="5">
        <f>H8+I8</f>
        <v>6475.6799999999994</v>
      </c>
      <c r="K8" s="4">
        <f>J8*100/F8</f>
        <v>6.5173913043478251</v>
      </c>
      <c r="M8" s="1">
        <f>C8+C8*K8%</f>
        <v>76692.521739130432</v>
      </c>
      <c r="N8" s="5">
        <f>M8*20%</f>
        <v>15338.504347826087</v>
      </c>
      <c r="O8" s="5">
        <f>(M8+N8)*15%</f>
        <v>13804.653913043478</v>
      </c>
      <c r="P8" s="5">
        <f>SUM(M8:O8)</f>
        <v>105835.68000000001</v>
      </c>
      <c r="Q8" s="3">
        <f>P8-F8</f>
        <v>6475.6800000000076</v>
      </c>
    </row>
    <row r="9" spans="2:17" ht="20.25">
      <c r="B9" s="2" t="s">
        <v>2</v>
      </c>
      <c r="C9" s="1">
        <v>63000</v>
      </c>
      <c r="D9" s="5">
        <f t="shared" ref="D9:D12" si="0">C9*20%</f>
        <v>12600</v>
      </c>
      <c r="E9" s="5">
        <f t="shared" ref="E9:E12" si="1">(C9+D9)*15%</f>
        <v>11340</v>
      </c>
      <c r="F9" s="5">
        <f t="shared" ref="F9:F12" si="2">SUM(C9:E9)</f>
        <v>86940</v>
      </c>
      <c r="H9" s="5">
        <f t="shared" ref="H9:H12" si="3">(C9+D9)*$H$7</f>
        <v>4917.78</v>
      </c>
      <c r="I9" s="5">
        <f t="shared" ref="I9:I12" si="4">E9*$I$7</f>
        <v>748.44</v>
      </c>
      <c r="J9" s="5">
        <f t="shared" ref="J9:J12" si="5">H9+I9</f>
        <v>5666.2199999999993</v>
      </c>
      <c r="K9" s="4">
        <f t="shared" ref="K9:K12" si="6">J9*100/F9</f>
        <v>6.5173913043478251</v>
      </c>
      <c r="M9" s="1">
        <f t="shared" ref="M9:M12" si="7">C9+C9*K9%</f>
        <v>67105.956521739135</v>
      </c>
      <c r="N9" s="5">
        <f t="shared" ref="N9:N12" si="8">M9*20%</f>
        <v>13421.191304347827</v>
      </c>
      <c r="O9" s="5">
        <f t="shared" ref="O9:O12" si="9">(M9+N9)*15%</f>
        <v>12079.072173913044</v>
      </c>
      <c r="P9" s="5">
        <f t="shared" ref="P9:P12" si="10">SUM(M9:O9)</f>
        <v>92606.22</v>
      </c>
      <c r="Q9" s="3">
        <f t="shared" ref="Q9:Q12" si="11">P9-F9</f>
        <v>5666.2200000000012</v>
      </c>
    </row>
    <row r="10" spans="2:17" ht="20.25">
      <c r="B10" s="2" t="s">
        <v>3</v>
      </c>
      <c r="C10" s="1">
        <v>62000</v>
      </c>
      <c r="D10" s="5">
        <f t="shared" si="0"/>
        <v>12400</v>
      </c>
      <c r="E10" s="5">
        <f t="shared" si="1"/>
        <v>11160</v>
      </c>
      <c r="F10" s="5">
        <f t="shared" si="2"/>
        <v>85560</v>
      </c>
      <c r="H10" s="5">
        <f t="shared" si="3"/>
        <v>4839.7199999999993</v>
      </c>
      <c r="I10" s="5">
        <f t="shared" si="4"/>
        <v>736.56000000000006</v>
      </c>
      <c r="J10" s="5">
        <f t="shared" si="5"/>
        <v>5576.28</v>
      </c>
      <c r="K10" s="4">
        <f t="shared" si="6"/>
        <v>6.517391304347826</v>
      </c>
      <c r="M10" s="1">
        <f t="shared" si="7"/>
        <v>66040.782608695648</v>
      </c>
      <c r="N10" s="5">
        <f t="shared" si="8"/>
        <v>13208.156521739131</v>
      </c>
      <c r="O10" s="5">
        <f t="shared" si="9"/>
        <v>11887.340869565216</v>
      </c>
      <c r="P10" s="5">
        <f t="shared" si="10"/>
        <v>91136.28</v>
      </c>
      <c r="Q10" s="3">
        <f t="shared" si="11"/>
        <v>5576.2799999999988</v>
      </c>
    </row>
    <row r="11" spans="2:17" ht="20.25">
      <c r="B11" s="2" t="s">
        <v>4</v>
      </c>
      <c r="C11" s="1">
        <v>51000</v>
      </c>
      <c r="D11" s="5">
        <f t="shared" si="0"/>
        <v>10200</v>
      </c>
      <c r="E11" s="5">
        <f t="shared" si="1"/>
        <v>9180</v>
      </c>
      <c r="F11" s="5">
        <f t="shared" si="2"/>
        <v>70380</v>
      </c>
      <c r="H11" s="5">
        <f t="shared" si="3"/>
        <v>3981.06</v>
      </c>
      <c r="I11" s="5">
        <f t="shared" si="4"/>
        <v>605.88</v>
      </c>
      <c r="J11" s="5">
        <f t="shared" si="5"/>
        <v>4586.9399999999996</v>
      </c>
      <c r="K11" s="4">
        <f t="shared" si="6"/>
        <v>6.5173913043478251</v>
      </c>
      <c r="M11" s="1">
        <f t="shared" si="7"/>
        <v>54323.869565217392</v>
      </c>
      <c r="N11" s="5">
        <f t="shared" si="8"/>
        <v>10864.773913043478</v>
      </c>
      <c r="O11" s="5">
        <f t="shared" si="9"/>
        <v>9778.2965217391302</v>
      </c>
      <c r="P11" s="5">
        <f t="shared" si="10"/>
        <v>74966.94</v>
      </c>
      <c r="Q11" s="3">
        <f t="shared" si="11"/>
        <v>4586.9400000000023</v>
      </c>
    </row>
    <row r="12" spans="2:17" ht="20.25">
      <c r="B12" s="2" t="s">
        <v>5</v>
      </c>
      <c r="C12" s="1">
        <v>43000</v>
      </c>
      <c r="D12" s="5">
        <f t="shared" si="0"/>
        <v>8600</v>
      </c>
      <c r="E12" s="5">
        <f t="shared" si="1"/>
        <v>7740</v>
      </c>
      <c r="F12" s="5">
        <f t="shared" si="2"/>
        <v>59340</v>
      </c>
      <c r="H12" s="5">
        <f t="shared" si="3"/>
        <v>3356.58</v>
      </c>
      <c r="I12" s="5">
        <f t="shared" si="4"/>
        <v>510.84000000000003</v>
      </c>
      <c r="J12" s="5">
        <f t="shared" si="5"/>
        <v>3867.42</v>
      </c>
      <c r="K12" s="4">
        <f t="shared" si="6"/>
        <v>6.517391304347826</v>
      </c>
      <c r="M12" s="1">
        <f t="shared" si="7"/>
        <v>45802.478260869568</v>
      </c>
      <c r="N12" s="5">
        <f t="shared" si="8"/>
        <v>9160.4956521739132</v>
      </c>
      <c r="O12" s="5">
        <f t="shared" si="9"/>
        <v>8244.4460869565228</v>
      </c>
      <c r="P12" s="5">
        <f t="shared" si="10"/>
        <v>63207.420000000006</v>
      </c>
      <c r="Q12" s="3">
        <f t="shared" si="11"/>
        <v>3867.4200000000055</v>
      </c>
    </row>
    <row r="13" spans="2:17">
      <c r="H13" s="15">
        <v>0.86956449999999996</v>
      </c>
      <c r="I13" s="16">
        <f>15/115</f>
        <v>0.13043478260869565</v>
      </c>
      <c r="J13" s="13"/>
    </row>
    <row r="14" spans="2:17">
      <c r="H14" s="14">
        <f>H7*H13</f>
        <v>5.6565170724999995E-2</v>
      </c>
      <c r="I14" s="14">
        <f>I7*I13</f>
        <v>8.6086956521739134E-3</v>
      </c>
      <c r="J14" s="15">
        <f>H14+I14</f>
        <v>6.5173866377173914E-2</v>
      </c>
    </row>
    <row r="21" spans="2:3">
      <c r="B21" s="123" t="s">
        <v>61</v>
      </c>
    </row>
    <row r="22" spans="2:3">
      <c r="B22" s="124" t="s">
        <v>1</v>
      </c>
      <c r="C22" s="124" t="s">
        <v>62</v>
      </c>
    </row>
    <row r="23" spans="2:3">
      <c r="B23" s="124" t="s">
        <v>2</v>
      </c>
      <c r="C23" s="124" t="s">
        <v>62</v>
      </c>
    </row>
    <row r="24" spans="2:3">
      <c r="B24" s="124" t="s">
        <v>3</v>
      </c>
      <c r="C24" s="124" t="s">
        <v>62</v>
      </c>
    </row>
    <row r="25" spans="2:3">
      <c r="B25" s="124" t="s">
        <v>4</v>
      </c>
      <c r="C25" s="124" t="s">
        <v>64</v>
      </c>
    </row>
    <row r="26" spans="2:3">
      <c r="B26" s="124" t="s">
        <v>5</v>
      </c>
      <c r="C26" s="124" t="s">
        <v>63</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50"/>
  <sheetViews>
    <sheetView zoomScale="130" zoomScaleNormal="130" workbookViewId="0">
      <pane xSplit="2" ySplit="2" topLeftCell="C3" activePane="bottomRight" state="frozen"/>
      <selection pane="topRight" activeCell="C1" sqref="C1"/>
      <selection pane="bottomLeft" activeCell="A3" sqref="A3"/>
      <selection pane="bottomRight" activeCell="N7" sqref="N7"/>
    </sheetView>
  </sheetViews>
  <sheetFormatPr baseColWidth="10" defaultRowHeight="15.75"/>
  <cols>
    <col min="1" max="1" width="6.5" customWidth="1"/>
    <col min="2" max="2" width="29" customWidth="1"/>
    <col min="3" max="12" width="10" customWidth="1"/>
  </cols>
  <sheetData>
    <row r="1" spans="1:23" ht="16.5" thickTop="1">
      <c r="A1" s="58"/>
      <c r="B1" s="59"/>
      <c r="C1" s="128" t="s">
        <v>36</v>
      </c>
      <c r="D1" s="128"/>
      <c r="E1" s="128"/>
      <c r="F1" s="128"/>
      <c r="G1" s="128"/>
      <c r="H1" s="128"/>
      <c r="I1" s="128"/>
      <c r="J1" s="128"/>
      <c r="K1" s="128"/>
      <c r="L1" s="129"/>
    </row>
    <row r="2" spans="1:23" ht="60.75">
      <c r="A2" s="60"/>
      <c r="B2" s="61" t="s">
        <v>12</v>
      </c>
      <c r="C2" s="21" t="s">
        <v>13</v>
      </c>
      <c r="D2" s="21" t="s">
        <v>14</v>
      </c>
      <c r="E2" s="21" t="s">
        <v>15</v>
      </c>
      <c r="F2" s="21" t="s">
        <v>0</v>
      </c>
      <c r="G2" s="22" t="s">
        <v>16</v>
      </c>
      <c r="H2" s="21" t="s">
        <v>43</v>
      </c>
      <c r="I2" s="21" t="s">
        <v>42</v>
      </c>
      <c r="J2" s="22" t="s">
        <v>17</v>
      </c>
      <c r="K2" s="21" t="s">
        <v>24</v>
      </c>
      <c r="L2" s="62" t="s">
        <v>18</v>
      </c>
    </row>
    <row r="3" spans="1:23" ht="32.25" thickBot="1">
      <c r="A3" s="130" t="s">
        <v>26</v>
      </c>
      <c r="B3" s="23" t="s">
        <v>23</v>
      </c>
      <c r="C3" s="28">
        <v>0.03</v>
      </c>
      <c r="D3" s="28">
        <v>0.03</v>
      </c>
      <c r="E3" s="28">
        <v>0.03</v>
      </c>
      <c r="F3" s="28">
        <v>0.03</v>
      </c>
      <c r="G3" s="28">
        <v>4.4600000000000001E-2</v>
      </c>
      <c r="H3" s="28">
        <v>3.3599999999999998E-2</v>
      </c>
      <c r="I3" s="28">
        <v>0</v>
      </c>
      <c r="J3" s="28">
        <v>3.5299999999999998E-2</v>
      </c>
      <c r="K3" s="28">
        <v>6.5049999999999997E-2</v>
      </c>
      <c r="L3" s="28">
        <v>6.5199999999999994E-2</v>
      </c>
    </row>
    <row r="4" spans="1:23">
      <c r="A4" s="131"/>
      <c r="B4" s="24" t="s">
        <v>1</v>
      </c>
      <c r="C4" s="29">
        <v>0.06</v>
      </c>
      <c r="D4" s="29">
        <v>0.03</v>
      </c>
      <c r="E4" s="29">
        <v>0.03</v>
      </c>
      <c r="F4" s="29">
        <v>0.03</v>
      </c>
      <c r="G4" s="29">
        <v>4.4600000000000001E-2</v>
      </c>
      <c r="H4" s="29">
        <v>3.3599999999999998E-2</v>
      </c>
      <c r="I4" s="29">
        <v>0</v>
      </c>
      <c r="J4" s="29">
        <v>3.5299999999999998E-2</v>
      </c>
      <c r="K4" s="29">
        <v>6.5049999999999997E-2</v>
      </c>
      <c r="L4" s="29">
        <v>6.5199999999999994E-2</v>
      </c>
    </row>
    <row r="5" spans="1:23">
      <c r="A5" s="131"/>
      <c r="B5" s="25" t="s">
        <v>2</v>
      </c>
      <c r="C5" s="30">
        <v>0.06</v>
      </c>
      <c r="D5" s="30">
        <v>0.03</v>
      </c>
      <c r="E5" s="30">
        <v>0.03</v>
      </c>
      <c r="F5" s="30">
        <v>0.03</v>
      </c>
      <c r="G5" s="30">
        <v>4.4600000000000001E-2</v>
      </c>
      <c r="H5" s="30">
        <v>3.3599999999999998E-2</v>
      </c>
      <c r="I5" s="30">
        <v>0</v>
      </c>
      <c r="J5" s="30">
        <v>3.5299999999999998E-2</v>
      </c>
      <c r="K5" s="30">
        <v>6.5049999999999997E-2</v>
      </c>
      <c r="L5" s="30">
        <v>6.5199999999999994E-2</v>
      </c>
    </row>
    <row r="6" spans="1:23">
      <c r="A6" s="131"/>
      <c r="B6" s="25" t="s">
        <v>3</v>
      </c>
      <c r="C6" s="30">
        <v>0.01</v>
      </c>
      <c r="D6" s="30">
        <v>0.03</v>
      </c>
      <c r="E6" s="30">
        <v>0.03</v>
      </c>
      <c r="F6" s="30">
        <v>0.03</v>
      </c>
      <c r="G6" s="30">
        <v>4.4600000000000001E-2</v>
      </c>
      <c r="H6" s="30">
        <v>3.3599999999999998E-2</v>
      </c>
      <c r="I6" s="30">
        <v>0</v>
      </c>
      <c r="J6" s="30">
        <v>3.5299999999999998E-2</v>
      </c>
      <c r="K6" s="30">
        <v>6.5049999999999997E-2</v>
      </c>
      <c r="L6" s="30">
        <v>6.5199999999999994E-2</v>
      </c>
    </row>
    <row r="7" spans="1:23">
      <c r="A7" s="131"/>
      <c r="B7" s="25" t="s">
        <v>4</v>
      </c>
      <c r="C7" s="30">
        <v>0.01</v>
      </c>
      <c r="D7" s="30">
        <v>0.03</v>
      </c>
      <c r="E7" s="30">
        <v>0.03</v>
      </c>
      <c r="F7" s="30">
        <v>0.03</v>
      </c>
      <c r="G7" s="30">
        <v>4.4600000000000001E-2</v>
      </c>
      <c r="H7" s="30">
        <v>3.3599999999999998E-2</v>
      </c>
      <c r="I7" s="30">
        <v>0</v>
      </c>
      <c r="J7" s="30">
        <v>3.5299999999999998E-2</v>
      </c>
      <c r="K7" s="30">
        <v>6.5049999999999997E-2</v>
      </c>
      <c r="L7" s="30">
        <v>6.5199999999999994E-2</v>
      </c>
    </row>
    <row r="8" spans="1:23" ht="16.5" thickBot="1">
      <c r="A8" s="132"/>
      <c r="B8" s="26" t="s">
        <v>5</v>
      </c>
      <c r="C8" s="31">
        <v>0.01</v>
      </c>
      <c r="D8" s="31">
        <v>0.03</v>
      </c>
      <c r="E8" s="31">
        <v>0.03</v>
      </c>
      <c r="F8" s="31">
        <v>0.03</v>
      </c>
      <c r="G8" s="31">
        <v>4.4600000000000001E-2</v>
      </c>
      <c r="H8" s="31">
        <v>3.3599999999999998E-2</v>
      </c>
      <c r="I8" s="31">
        <v>0</v>
      </c>
      <c r="J8" s="31">
        <v>3.5299999999999998E-2</v>
      </c>
      <c r="K8" s="31">
        <v>6.5049999999999997E-2</v>
      </c>
      <c r="L8" s="31">
        <v>6.5199999999999994E-2</v>
      </c>
    </row>
    <row r="9" spans="1:23" ht="16.5" thickBot="1">
      <c r="A9" s="63" t="s">
        <v>27</v>
      </c>
      <c r="B9" s="27" t="s">
        <v>9</v>
      </c>
      <c r="C9" s="32">
        <v>6.6000000000000003E-2</v>
      </c>
      <c r="D9" s="32">
        <v>6.6000000000000003E-2</v>
      </c>
      <c r="E9" s="32">
        <v>6.6000000000000003E-2</v>
      </c>
      <c r="F9" s="32">
        <v>6.6000000000000003E-2</v>
      </c>
      <c r="G9" s="32">
        <v>6.6000000000000003E-2</v>
      </c>
      <c r="H9" s="32">
        <v>6.6000000000000003E-2</v>
      </c>
      <c r="I9" s="32">
        <v>6.6000000000000003E-2</v>
      </c>
      <c r="J9" s="32">
        <v>6.6000000000000003E-2</v>
      </c>
      <c r="K9" s="32">
        <v>6.6000000000000003E-2</v>
      </c>
      <c r="L9" s="32">
        <v>6.6000000000000003E-2</v>
      </c>
    </row>
    <row r="10" spans="1:23" s="19" customFormat="1" ht="16.5" thickTop="1">
      <c r="A10" s="64" t="s">
        <v>28</v>
      </c>
      <c r="B10" s="18" t="s">
        <v>21</v>
      </c>
      <c r="C10" s="20">
        <v>0.86956449999999996</v>
      </c>
      <c r="D10" s="20">
        <v>0.86956449999999996</v>
      </c>
      <c r="E10" s="20">
        <v>0.86956449999999996</v>
      </c>
      <c r="F10" s="20">
        <v>0.86956449999999996</v>
      </c>
      <c r="G10" s="20">
        <v>0.86956449999999996</v>
      </c>
      <c r="H10" s="20">
        <v>0.86956449999999996</v>
      </c>
      <c r="I10" s="20">
        <v>0.86956449999999996</v>
      </c>
      <c r="J10" s="20">
        <v>0.86956449999999996</v>
      </c>
      <c r="K10" s="20">
        <v>0.86956449999999996</v>
      </c>
      <c r="L10" s="65">
        <v>0.86956449999999996</v>
      </c>
      <c r="N10"/>
      <c r="O10"/>
      <c r="P10"/>
      <c r="Q10"/>
      <c r="R10"/>
      <c r="S10"/>
      <c r="T10"/>
      <c r="U10"/>
      <c r="V10"/>
      <c r="W10"/>
    </row>
    <row r="11" spans="1:23" s="19" customFormat="1" ht="16.5" thickBot="1">
      <c r="A11" s="66" t="s">
        <v>29</v>
      </c>
      <c r="B11" s="67" t="s">
        <v>22</v>
      </c>
      <c r="C11" s="68">
        <f t="shared" ref="C11:L11" si="0">15/115</f>
        <v>0.13043478260869565</v>
      </c>
      <c r="D11" s="68">
        <f t="shared" si="0"/>
        <v>0.13043478260869565</v>
      </c>
      <c r="E11" s="68">
        <f t="shared" si="0"/>
        <v>0.13043478260869565</v>
      </c>
      <c r="F11" s="68">
        <f t="shared" si="0"/>
        <v>0.13043478260869565</v>
      </c>
      <c r="G11" s="68">
        <f t="shared" si="0"/>
        <v>0.13043478260869565</v>
      </c>
      <c r="H11" s="68">
        <f t="shared" si="0"/>
        <v>0.13043478260869565</v>
      </c>
      <c r="I11" s="68">
        <f t="shared" si="0"/>
        <v>0.13043478260869565</v>
      </c>
      <c r="J11" s="68">
        <f t="shared" si="0"/>
        <v>0.13043478260869565</v>
      </c>
      <c r="K11" s="68">
        <f t="shared" si="0"/>
        <v>0.13043478260869565</v>
      </c>
      <c r="L11" s="69">
        <f t="shared" si="0"/>
        <v>0.13043478260869565</v>
      </c>
    </row>
    <row r="12" spans="1:23" ht="9" customHeight="1" thickTop="1" thickBot="1"/>
    <row r="13" spans="1:23" ht="33" customHeight="1" thickTop="1">
      <c r="A13" s="36"/>
      <c r="B13" s="37"/>
      <c r="C13" s="133" t="s">
        <v>25</v>
      </c>
      <c r="D13" s="134"/>
      <c r="E13" s="134"/>
      <c r="F13" s="134"/>
      <c r="G13" s="134"/>
      <c r="H13" s="134"/>
      <c r="I13" s="134"/>
      <c r="J13" s="134"/>
      <c r="K13" s="134"/>
      <c r="L13" s="135"/>
    </row>
    <row r="14" spans="1:23" ht="32.25" thickBot="1">
      <c r="A14" s="130" t="s">
        <v>30</v>
      </c>
      <c r="B14" s="23" t="s">
        <v>23</v>
      </c>
      <c r="C14" s="33">
        <f>C3*C10</f>
        <v>2.6086934999999999E-2</v>
      </c>
      <c r="D14" s="33">
        <f t="shared" ref="D14:L14" si="1">D3*D10</f>
        <v>2.6086934999999999E-2</v>
      </c>
      <c r="E14" s="33">
        <f t="shared" si="1"/>
        <v>2.6086934999999999E-2</v>
      </c>
      <c r="F14" s="33">
        <f t="shared" si="1"/>
        <v>2.6086934999999999E-2</v>
      </c>
      <c r="G14" s="33">
        <f t="shared" si="1"/>
        <v>3.8782576700000002E-2</v>
      </c>
      <c r="H14" s="33">
        <f t="shared" si="1"/>
        <v>2.9217367199999997E-2</v>
      </c>
      <c r="I14" s="33">
        <f t="shared" si="1"/>
        <v>0</v>
      </c>
      <c r="J14" s="33">
        <f t="shared" si="1"/>
        <v>3.0695626849999998E-2</v>
      </c>
      <c r="K14" s="33">
        <f t="shared" si="1"/>
        <v>5.6565170724999995E-2</v>
      </c>
      <c r="L14" s="44">
        <f t="shared" si="1"/>
        <v>5.6695605399999995E-2</v>
      </c>
    </row>
    <row r="15" spans="1:23">
      <c r="A15" s="131"/>
      <c r="B15" s="24" t="s">
        <v>1</v>
      </c>
      <c r="C15" s="33">
        <f t="shared" ref="C15:L19" si="2">C4*C$10</f>
        <v>5.2173869999999997E-2</v>
      </c>
      <c r="D15" s="33">
        <f t="shared" si="2"/>
        <v>2.6086934999999999E-2</v>
      </c>
      <c r="E15" s="33">
        <f t="shared" si="2"/>
        <v>2.6086934999999999E-2</v>
      </c>
      <c r="F15" s="33">
        <f t="shared" si="2"/>
        <v>2.6086934999999999E-2</v>
      </c>
      <c r="G15" s="33">
        <f t="shared" si="2"/>
        <v>3.8782576700000002E-2</v>
      </c>
      <c r="H15" s="33">
        <f t="shared" si="2"/>
        <v>2.9217367199999997E-2</v>
      </c>
      <c r="I15" s="33">
        <f t="shared" si="2"/>
        <v>0</v>
      </c>
      <c r="J15" s="33">
        <f t="shared" si="2"/>
        <v>3.0695626849999998E-2</v>
      </c>
      <c r="K15" s="33">
        <f t="shared" si="2"/>
        <v>5.6565170724999995E-2</v>
      </c>
      <c r="L15" s="44">
        <f t="shared" si="2"/>
        <v>5.6695605399999995E-2</v>
      </c>
    </row>
    <row r="16" spans="1:23">
      <c r="A16" s="131"/>
      <c r="B16" s="25" t="s">
        <v>2</v>
      </c>
      <c r="C16" s="33">
        <f t="shared" si="2"/>
        <v>5.2173869999999997E-2</v>
      </c>
      <c r="D16" s="33">
        <f t="shared" si="2"/>
        <v>2.6086934999999999E-2</v>
      </c>
      <c r="E16" s="33">
        <f t="shared" si="2"/>
        <v>2.6086934999999999E-2</v>
      </c>
      <c r="F16" s="33">
        <f t="shared" si="2"/>
        <v>2.6086934999999999E-2</v>
      </c>
      <c r="G16" s="33">
        <f t="shared" si="2"/>
        <v>3.8782576700000002E-2</v>
      </c>
      <c r="H16" s="33">
        <f t="shared" si="2"/>
        <v>2.9217367199999997E-2</v>
      </c>
      <c r="I16" s="33">
        <f t="shared" si="2"/>
        <v>0</v>
      </c>
      <c r="J16" s="33">
        <f t="shared" si="2"/>
        <v>3.0695626849999998E-2</v>
      </c>
      <c r="K16" s="33">
        <f t="shared" si="2"/>
        <v>5.6565170724999995E-2</v>
      </c>
      <c r="L16" s="44">
        <f t="shared" si="2"/>
        <v>5.6695605399999995E-2</v>
      </c>
    </row>
    <row r="17" spans="1:12">
      <c r="A17" s="131"/>
      <c r="B17" s="25" t="s">
        <v>3</v>
      </c>
      <c r="C17" s="33">
        <f t="shared" si="2"/>
        <v>8.6956450000000001E-3</v>
      </c>
      <c r="D17" s="33">
        <f t="shared" si="2"/>
        <v>2.6086934999999999E-2</v>
      </c>
      <c r="E17" s="33">
        <f t="shared" si="2"/>
        <v>2.6086934999999999E-2</v>
      </c>
      <c r="F17" s="33">
        <f t="shared" si="2"/>
        <v>2.6086934999999999E-2</v>
      </c>
      <c r="G17" s="33">
        <f t="shared" si="2"/>
        <v>3.8782576700000002E-2</v>
      </c>
      <c r="H17" s="33">
        <f t="shared" si="2"/>
        <v>2.9217367199999997E-2</v>
      </c>
      <c r="I17" s="33">
        <f t="shared" si="2"/>
        <v>0</v>
      </c>
      <c r="J17" s="33">
        <f t="shared" si="2"/>
        <v>3.0695626849999998E-2</v>
      </c>
      <c r="K17" s="33">
        <f t="shared" si="2"/>
        <v>5.6565170724999995E-2</v>
      </c>
      <c r="L17" s="44">
        <f t="shared" si="2"/>
        <v>5.6695605399999995E-2</v>
      </c>
    </row>
    <row r="18" spans="1:12">
      <c r="A18" s="131"/>
      <c r="B18" s="25" t="s">
        <v>4</v>
      </c>
      <c r="C18" s="33">
        <f t="shared" si="2"/>
        <v>8.6956450000000001E-3</v>
      </c>
      <c r="D18" s="33">
        <f t="shared" si="2"/>
        <v>2.6086934999999999E-2</v>
      </c>
      <c r="E18" s="33">
        <f t="shared" si="2"/>
        <v>2.6086934999999999E-2</v>
      </c>
      <c r="F18" s="33">
        <f t="shared" si="2"/>
        <v>2.6086934999999999E-2</v>
      </c>
      <c r="G18" s="33">
        <f t="shared" si="2"/>
        <v>3.8782576700000002E-2</v>
      </c>
      <c r="H18" s="33">
        <f t="shared" si="2"/>
        <v>2.9217367199999997E-2</v>
      </c>
      <c r="I18" s="33">
        <f t="shared" si="2"/>
        <v>0</v>
      </c>
      <c r="J18" s="33">
        <f t="shared" si="2"/>
        <v>3.0695626849999998E-2</v>
      </c>
      <c r="K18" s="33">
        <f t="shared" si="2"/>
        <v>5.6565170724999995E-2</v>
      </c>
      <c r="L18" s="44">
        <f t="shared" si="2"/>
        <v>5.6695605399999995E-2</v>
      </c>
    </row>
    <row r="19" spans="1:12" ht="16.5" thickBot="1">
      <c r="A19" s="132"/>
      <c r="B19" s="26" t="s">
        <v>5</v>
      </c>
      <c r="C19" s="33">
        <f t="shared" si="2"/>
        <v>8.6956450000000001E-3</v>
      </c>
      <c r="D19" s="33">
        <f t="shared" si="2"/>
        <v>2.6086934999999999E-2</v>
      </c>
      <c r="E19" s="33">
        <f t="shared" si="2"/>
        <v>2.6086934999999999E-2</v>
      </c>
      <c r="F19" s="33">
        <f t="shared" si="2"/>
        <v>2.6086934999999999E-2</v>
      </c>
      <c r="G19" s="33">
        <f t="shared" si="2"/>
        <v>3.8782576700000002E-2</v>
      </c>
      <c r="H19" s="33">
        <f t="shared" si="2"/>
        <v>2.9217367199999997E-2</v>
      </c>
      <c r="I19" s="33">
        <f t="shared" si="2"/>
        <v>0</v>
      </c>
      <c r="J19" s="33">
        <f t="shared" si="2"/>
        <v>3.0695626849999998E-2</v>
      </c>
      <c r="K19" s="33">
        <f t="shared" si="2"/>
        <v>5.6565170724999995E-2</v>
      </c>
      <c r="L19" s="44">
        <f t="shared" si="2"/>
        <v>5.6695605399999995E-2</v>
      </c>
    </row>
    <row r="20" spans="1:12" ht="16.5" thickBot="1">
      <c r="A20" s="45" t="s">
        <v>31</v>
      </c>
      <c r="B20" s="46" t="s">
        <v>9</v>
      </c>
      <c r="C20" s="40">
        <f t="shared" ref="C20:F20" si="3">C9*C11</f>
        <v>8.6086956521739134E-3</v>
      </c>
      <c r="D20" s="40">
        <f t="shared" si="3"/>
        <v>8.6086956521739134E-3</v>
      </c>
      <c r="E20" s="40">
        <f t="shared" si="3"/>
        <v>8.6086956521739134E-3</v>
      </c>
      <c r="F20" s="40">
        <f t="shared" si="3"/>
        <v>8.6086956521739134E-3</v>
      </c>
      <c r="G20" s="40">
        <f>G9*G11</f>
        <v>8.6086956521739134E-3</v>
      </c>
      <c r="H20" s="40">
        <f t="shared" ref="H20:L20" si="4">H9*H11</f>
        <v>8.6086956521739134E-3</v>
      </c>
      <c r="I20" s="40">
        <f t="shared" si="4"/>
        <v>8.6086956521739134E-3</v>
      </c>
      <c r="J20" s="40">
        <f t="shared" si="4"/>
        <v>8.6086956521739134E-3</v>
      </c>
      <c r="K20" s="40">
        <f t="shared" si="4"/>
        <v>8.6086956521739134E-3</v>
      </c>
      <c r="L20" s="41">
        <f t="shared" si="4"/>
        <v>8.6086956521739134E-3</v>
      </c>
    </row>
    <row r="21" spans="1:12" ht="9" customHeight="1" thickTop="1" thickBot="1">
      <c r="A21" s="42"/>
      <c r="B21" s="42"/>
      <c r="C21" s="43"/>
      <c r="D21" s="43"/>
      <c r="E21" s="43"/>
      <c r="F21" s="43"/>
      <c r="G21" s="43"/>
      <c r="H21" s="43"/>
      <c r="I21" s="43"/>
      <c r="J21" s="43"/>
      <c r="K21" s="43"/>
      <c r="L21" s="43"/>
    </row>
    <row r="22" spans="1:12" ht="26.1" customHeight="1" thickTop="1">
      <c r="A22" s="36"/>
      <c r="B22" s="37"/>
      <c r="C22" s="136" t="s">
        <v>32</v>
      </c>
      <c r="D22" s="137"/>
      <c r="E22" s="137"/>
      <c r="F22" s="137"/>
      <c r="G22" s="137"/>
      <c r="H22" s="137"/>
      <c r="I22" s="137"/>
      <c r="J22" s="137"/>
      <c r="K22" s="137"/>
      <c r="L22" s="138"/>
    </row>
    <row r="23" spans="1:12" s="12" customFormat="1" ht="21">
      <c r="A23" s="125" t="s">
        <v>33</v>
      </c>
      <c r="B23" s="34" t="s">
        <v>19</v>
      </c>
      <c r="C23" s="35">
        <f t="shared" ref="C23:L23" si="5">(C14+C20)</f>
        <v>3.469563065217391E-2</v>
      </c>
      <c r="D23" s="35">
        <f t="shared" si="5"/>
        <v>3.469563065217391E-2</v>
      </c>
      <c r="E23" s="35">
        <f t="shared" si="5"/>
        <v>3.469563065217391E-2</v>
      </c>
      <c r="F23" s="35">
        <f t="shared" si="5"/>
        <v>3.469563065217391E-2</v>
      </c>
      <c r="G23" s="35">
        <f t="shared" si="5"/>
        <v>4.7391272352173913E-2</v>
      </c>
      <c r="H23" s="35">
        <f t="shared" si="5"/>
        <v>3.7826062852173908E-2</v>
      </c>
      <c r="I23" s="35">
        <f t="shared" si="5"/>
        <v>8.6086956521739134E-3</v>
      </c>
      <c r="J23" s="35">
        <f t="shared" si="5"/>
        <v>3.9304322502173909E-2</v>
      </c>
      <c r="K23" s="35">
        <f t="shared" si="5"/>
        <v>6.5173866377173914E-2</v>
      </c>
      <c r="L23" s="38">
        <f t="shared" si="5"/>
        <v>6.5304301052173913E-2</v>
      </c>
    </row>
    <row r="24" spans="1:12" s="12" customFormat="1" ht="21">
      <c r="A24" s="126"/>
      <c r="B24" s="34" t="s">
        <v>1</v>
      </c>
      <c r="C24" s="35">
        <f t="shared" ref="C24:L28" si="6">(C15+C$20)</f>
        <v>6.0782565652173909E-2</v>
      </c>
      <c r="D24" s="35">
        <f t="shared" si="6"/>
        <v>3.469563065217391E-2</v>
      </c>
      <c r="E24" s="35">
        <f t="shared" si="6"/>
        <v>3.469563065217391E-2</v>
      </c>
      <c r="F24" s="35">
        <f t="shared" si="6"/>
        <v>3.469563065217391E-2</v>
      </c>
      <c r="G24" s="35">
        <f t="shared" si="6"/>
        <v>4.7391272352173913E-2</v>
      </c>
      <c r="H24" s="35">
        <f t="shared" si="6"/>
        <v>3.7826062852173908E-2</v>
      </c>
      <c r="I24" s="35">
        <f t="shared" si="6"/>
        <v>8.6086956521739134E-3</v>
      </c>
      <c r="J24" s="35">
        <f t="shared" si="6"/>
        <v>3.9304322502173909E-2</v>
      </c>
      <c r="K24" s="35">
        <f t="shared" si="6"/>
        <v>6.5173866377173914E-2</v>
      </c>
      <c r="L24" s="38">
        <f t="shared" si="6"/>
        <v>6.5304301052173913E-2</v>
      </c>
    </row>
    <row r="25" spans="1:12" s="12" customFormat="1" ht="21">
      <c r="A25" s="126"/>
      <c r="B25" s="34" t="s">
        <v>2</v>
      </c>
      <c r="C25" s="35">
        <f t="shared" si="6"/>
        <v>6.0782565652173909E-2</v>
      </c>
      <c r="D25" s="35">
        <f t="shared" si="6"/>
        <v>3.469563065217391E-2</v>
      </c>
      <c r="E25" s="35">
        <f t="shared" si="6"/>
        <v>3.469563065217391E-2</v>
      </c>
      <c r="F25" s="35">
        <f t="shared" si="6"/>
        <v>3.469563065217391E-2</v>
      </c>
      <c r="G25" s="35">
        <f t="shared" si="6"/>
        <v>4.7391272352173913E-2</v>
      </c>
      <c r="H25" s="35">
        <f t="shared" si="6"/>
        <v>3.7826062852173908E-2</v>
      </c>
      <c r="I25" s="35">
        <f t="shared" si="6"/>
        <v>8.6086956521739134E-3</v>
      </c>
      <c r="J25" s="35">
        <f t="shared" si="6"/>
        <v>3.9304322502173909E-2</v>
      </c>
      <c r="K25" s="35">
        <f t="shared" si="6"/>
        <v>6.5173866377173914E-2</v>
      </c>
      <c r="L25" s="38">
        <f t="shared" si="6"/>
        <v>6.5304301052173913E-2</v>
      </c>
    </row>
    <row r="26" spans="1:12" s="12" customFormat="1" ht="21">
      <c r="A26" s="126"/>
      <c r="B26" s="34" t="s">
        <v>3</v>
      </c>
      <c r="C26" s="35">
        <f t="shared" si="6"/>
        <v>1.7304340652173913E-2</v>
      </c>
      <c r="D26" s="35">
        <f t="shared" si="6"/>
        <v>3.469563065217391E-2</v>
      </c>
      <c r="E26" s="35">
        <f t="shared" si="6"/>
        <v>3.469563065217391E-2</v>
      </c>
      <c r="F26" s="35">
        <f t="shared" si="6"/>
        <v>3.469563065217391E-2</v>
      </c>
      <c r="G26" s="35">
        <f t="shared" si="6"/>
        <v>4.7391272352173913E-2</v>
      </c>
      <c r="H26" s="35">
        <f t="shared" si="6"/>
        <v>3.7826062852173908E-2</v>
      </c>
      <c r="I26" s="35">
        <f t="shared" si="6"/>
        <v>8.6086956521739134E-3</v>
      </c>
      <c r="J26" s="35">
        <f t="shared" si="6"/>
        <v>3.9304322502173909E-2</v>
      </c>
      <c r="K26" s="35">
        <f t="shared" si="6"/>
        <v>6.5173866377173914E-2</v>
      </c>
      <c r="L26" s="38">
        <f t="shared" si="6"/>
        <v>6.5304301052173913E-2</v>
      </c>
    </row>
    <row r="27" spans="1:12" s="12" customFormat="1" ht="21">
      <c r="A27" s="126"/>
      <c r="B27" s="34" t="s">
        <v>4</v>
      </c>
      <c r="C27" s="35">
        <f t="shared" si="6"/>
        <v>1.7304340652173913E-2</v>
      </c>
      <c r="D27" s="35">
        <f t="shared" si="6"/>
        <v>3.469563065217391E-2</v>
      </c>
      <c r="E27" s="35">
        <f t="shared" si="6"/>
        <v>3.469563065217391E-2</v>
      </c>
      <c r="F27" s="35">
        <f t="shared" si="6"/>
        <v>3.469563065217391E-2</v>
      </c>
      <c r="G27" s="35">
        <f t="shared" si="6"/>
        <v>4.7391272352173913E-2</v>
      </c>
      <c r="H27" s="35">
        <f t="shared" si="6"/>
        <v>3.7826062852173908E-2</v>
      </c>
      <c r="I27" s="35">
        <f t="shared" si="6"/>
        <v>8.6086956521739134E-3</v>
      </c>
      <c r="J27" s="35">
        <f t="shared" si="6"/>
        <v>3.9304322502173909E-2</v>
      </c>
      <c r="K27" s="35">
        <f t="shared" si="6"/>
        <v>6.5173866377173914E-2</v>
      </c>
      <c r="L27" s="38">
        <f t="shared" si="6"/>
        <v>6.5304301052173913E-2</v>
      </c>
    </row>
    <row r="28" spans="1:12" s="12" customFormat="1" ht="21.75" thickBot="1">
      <c r="A28" s="127"/>
      <c r="B28" s="39" t="s">
        <v>5</v>
      </c>
      <c r="C28" s="40">
        <f t="shared" si="6"/>
        <v>1.7304340652173913E-2</v>
      </c>
      <c r="D28" s="40">
        <f t="shared" si="6"/>
        <v>3.469563065217391E-2</v>
      </c>
      <c r="E28" s="40">
        <f t="shared" si="6"/>
        <v>3.469563065217391E-2</v>
      </c>
      <c r="F28" s="40">
        <f t="shared" si="6"/>
        <v>3.469563065217391E-2</v>
      </c>
      <c r="G28" s="40">
        <f t="shared" si="6"/>
        <v>4.7391272352173913E-2</v>
      </c>
      <c r="H28" s="40">
        <f t="shared" si="6"/>
        <v>3.7826062852173908E-2</v>
      </c>
      <c r="I28" s="40">
        <f t="shared" si="6"/>
        <v>8.6086956521739134E-3</v>
      </c>
      <c r="J28" s="40">
        <f t="shared" si="6"/>
        <v>3.9304322502173909E-2</v>
      </c>
      <c r="K28" s="40">
        <f t="shared" si="6"/>
        <v>6.5173866377173914E-2</v>
      </c>
      <c r="L28" s="41">
        <f t="shared" si="6"/>
        <v>6.5304301052173913E-2</v>
      </c>
    </row>
    <row r="29" spans="1:12" s="12" customFormat="1" ht="12.95" customHeight="1" thickTop="1" thickBot="1">
      <c r="C29" s="17"/>
      <c r="D29" s="17"/>
      <c r="E29" s="17"/>
      <c r="F29" s="17"/>
      <c r="G29" s="17"/>
      <c r="H29" s="17"/>
      <c r="I29" s="17"/>
      <c r="J29" s="17"/>
      <c r="K29" s="17"/>
      <c r="L29" s="17"/>
    </row>
    <row r="30" spans="1:12" ht="26.1" customHeight="1" thickTop="1">
      <c r="A30" s="47"/>
      <c r="B30" s="49" t="s">
        <v>39</v>
      </c>
      <c r="C30" s="128" t="s">
        <v>34</v>
      </c>
      <c r="D30" s="128"/>
      <c r="E30" s="128"/>
      <c r="F30" s="128"/>
      <c r="G30" s="128"/>
      <c r="H30" s="128"/>
      <c r="I30" s="128"/>
      <c r="J30" s="128"/>
      <c r="K30" s="128"/>
      <c r="L30" s="129"/>
    </row>
    <row r="31" spans="1:12">
      <c r="A31" s="125" t="s">
        <v>40</v>
      </c>
      <c r="B31" s="4" t="s">
        <v>1</v>
      </c>
      <c r="C31" s="50">
        <v>59000</v>
      </c>
      <c r="D31" s="50">
        <v>62000</v>
      </c>
      <c r="E31" s="50">
        <v>66000</v>
      </c>
      <c r="F31" s="50">
        <v>66000</v>
      </c>
      <c r="G31" s="50">
        <v>68000</v>
      </c>
      <c r="H31" s="50">
        <v>68000</v>
      </c>
      <c r="I31" s="50">
        <v>68000</v>
      </c>
      <c r="J31" s="50">
        <v>71000</v>
      </c>
      <c r="K31" s="50">
        <v>72000</v>
      </c>
      <c r="L31" s="51">
        <v>72000</v>
      </c>
    </row>
    <row r="32" spans="1:12">
      <c r="A32" s="126"/>
      <c r="B32" s="4" t="s">
        <v>2</v>
      </c>
      <c r="C32" s="50">
        <v>54000</v>
      </c>
      <c r="D32" s="50">
        <v>57000</v>
      </c>
      <c r="E32" s="50">
        <v>60000</v>
      </c>
      <c r="F32" s="50">
        <v>60000</v>
      </c>
      <c r="G32" s="50">
        <v>62000</v>
      </c>
      <c r="H32" s="50">
        <v>62000</v>
      </c>
      <c r="I32" s="50">
        <v>62000</v>
      </c>
      <c r="J32" s="50">
        <v>66000</v>
      </c>
      <c r="K32" s="50">
        <v>63000</v>
      </c>
      <c r="L32" s="51">
        <v>63000</v>
      </c>
    </row>
    <row r="33" spans="1:12">
      <c r="A33" s="126"/>
      <c r="B33" s="4" t="s">
        <v>3</v>
      </c>
      <c r="C33" s="50">
        <v>52000</v>
      </c>
      <c r="D33" s="50">
        <v>56000</v>
      </c>
      <c r="E33" s="50">
        <v>59000</v>
      </c>
      <c r="F33" s="50">
        <v>59000</v>
      </c>
      <c r="G33" s="50">
        <v>62000</v>
      </c>
      <c r="H33" s="50">
        <v>62000</v>
      </c>
      <c r="I33" s="50">
        <v>62000</v>
      </c>
      <c r="J33" s="50">
        <v>65000</v>
      </c>
      <c r="K33" s="50">
        <v>62000</v>
      </c>
      <c r="L33" s="51">
        <v>62000</v>
      </c>
    </row>
    <row r="34" spans="1:12">
      <c r="A34" s="126"/>
      <c r="B34" s="4" t="s">
        <v>4</v>
      </c>
      <c r="C34" s="50">
        <v>44000</v>
      </c>
      <c r="D34" s="50">
        <v>47000</v>
      </c>
      <c r="E34" s="50">
        <v>48500</v>
      </c>
      <c r="F34" s="50">
        <v>50000</v>
      </c>
      <c r="G34" s="50">
        <v>52000</v>
      </c>
      <c r="H34" s="50">
        <v>52000</v>
      </c>
      <c r="I34" s="50">
        <v>52000</v>
      </c>
      <c r="J34" s="50">
        <v>52000</v>
      </c>
      <c r="K34" s="50">
        <v>51000</v>
      </c>
      <c r="L34" s="51">
        <v>51000</v>
      </c>
    </row>
    <row r="35" spans="1:12" ht="16.5" thickBot="1">
      <c r="A35" s="127"/>
      <c r="B35" s="48" t="s">
        <v>5</v>
      </c>
      <c r="C35" s="52">
        <v>34000</v>
      </c>
      <c r="D35" s="52">
        <v>38000</v>
      </c>
      <c r="E35" s="52">
        <v>38000</v>
      </c>
      <c r="F35" s="52">
        <v>40000</v>
      </c>
      <c r="G35" s="52">
        <v>45000</v>
      </c>
      <c r="H35" s="52">
        <v>45000</v>
      </c>
      <c r="I35" s="52">
        <v>45000</v>
      </c>
      <c r="J35" s="52">
        <v>43000</v>
      </c>
      <c r="K35" s="52">
        <v>43000</v>
      </c>
      <c r="L35" s="53">
        <v>43000</v>
      </c>
    </row>
    <row r="36" spans="1:12" ht="17.25" thickTop="1" thickBot="1">
      <c r="C36" s="3"/>
      <c r="D36" s="3"/>
      <c r="E36" s="3"/>
      <c r="F36" s="3"/>
      <c r="G36" s="3"/>
      <c r="H36" s="3"/>
      <c r="I36" s="3"/>
      <c r="J36" s="3"/>
      <c r="K36" s="3"/>
      <c r="L36" s="3"/>
    </row>
    <row r="37" spans="1:12" ht="26.1" customHeight="1" thickTop="1">
      <c r="A37" s="47"/>
      <c r="B37" s="49" t="s">
        <v>20</v>
      </c>
      <c r="C37" s="128" t="s">
        <v>37</v>
      </c>
      <c r="D37" s="128"/>
      <c r="E37" s="128"/>
      <c r="F37" s="128"/>
      <c r="G37" s="128"/>
      <c r="H37" s="128"/>
      <c r="I37" s="128"/>
      <c r="J37" s="128"/>
      <c r="K37" s="128"/>
      <c r="L37" s="129"/>
    </row>
    <row r="38" spans="1:12">
      <c r="A38" s="125" t="s">
        <v>41</v>
      </c>
      <c r="B38" s="4" t="s">
        <v>1</v>
      </c>
      <c r="C38" s="54">
        <f t="shared" ref="C38:K42" si="7">C31+(C31*C$23)</f>
        <v>61047.042208478262</v>
      </c>
      <c r="D38" s="54">
        <f t="shared" si="7"/>
        <v>64151.12910043478</v>
      </c>
      <c r="E38" s="54">
        <f t="shared" si="7"/>
        <v>68289.911623043474</v>
      </c>
      <c r="F38" s="54">
        <f t="shared" si="7"/>
        <v>68289.911623043474</v>
      </c>
      <c r="G38" s="54">
        <f t="shared" si="7"/>
        <v>71222.606519947833</v>
      </c>
      <c r="H38" s="54">
        <f t="shared" si="7"/>
        <v>70572.172273947828</v>
      </c>
      <c r="I38" s="54">
        <f t="shared" si="7"/>
        <v>68585.391304347824</v>
      </c>
      <c r="J38" s="54">
        <f t="shared" si="7"/>
        <v>73790.606897654347</v>
      </c>
      <c r="K38" s="54">
        <f t="shared" si="7"/>
        <v>76692.518379156521</v>
      </c>
      <c r="L38" s="55">
        <f>L31+(L31*L23)</f>
        <v>76701.909675756528</v>
      </c>
    </row>
    <row r="39" spans="1:12">
      <c r="A39" s="126"/>
      <c r="B39" s="4" t="s">
        <v>2</v>
      </c>
      <c r="C39" s="54">
        <f t="shared" si="7"/>
        <v>55873.564055217394</v>
      </c>
      <c r="D39" s="54">
        <f t="shared" si="7"/>
        <v>58977.650947173912</v>
      </c>
      <c r="E39" s="54">
        <f t="shared" si="7"/>
        <v>62081.737839130437</v>
      </c>
      <c r="F39" s="54">
        <f t="shared" si="7"/>
        <v>62081.737839130437</v>
      </c>
      <c r="G39" s="54">
        <f t="shared" si="7"/>
        <v>64938.258885834781</v>
      </c>
      <c r="H39" s="54">
        <f t="shared" si="7"/>
        <v>64345.215896834779</v>
      </c>
      <c r="I39" s="54">
        <f t="shared" si="7"/>
        <v>62533.739130434784</v>
      </c>
      <c r="J39" s="54">
        <f t="shared" si="7"/>
        <v>68594.085285143476</v>
      </c>
      <c r="K39" s="54">
        <f t="shared" si="7"/>
        <v>67105.953581761962</v>
      </c>
      <c r="L39" s="55">
        <f t="shared" ref="L39:L42" si="8">L32+(L32*$L$23)</f>
        <v>67114.170966286954</v>
      </c>
    </row>
    <row r="40" spans="1:12">
      <c r="A40" s="126"/>
      <c r="B40" s="4" t="s">
        <v>3</v>
      </c>
      <c r="C40" s="54">
        <f t="shared" si="7"/>
        <v>53804.172793913043</v>
      </c>
      <c r="D40" s="54">
        <f t="shared" si="7"/>
        <v>57942.955316521737</v>
      </c>
      <c r="E40" s="54">
        <f t="shared" si="7"/>
        <v>61047.042208478262</v>
      </c>
      <c r="F40" s="54">
        <f t="shared" si="7"/>
        <v>61047.042208478262</v>
      </c>
      <c r="G40" s="54">
        <f t="shared" si="7"/>
        <v>64938.258885834781</v>
      </c>
      <c r="H40" s="54">
        <f t="shared" si="7"/>
        <v>64345.215896834779</v>
      </c>
      <c r="I40" s="54">
        <f t="shared" si="7"/>
        <v>62533.739130434784</v>
      </c>
      <c r="J40" s="54">
        <f t="shared" si="7"/>
        <v>67554.780962641307</v>
      </c>
      <c r="K40" s="54">
        <f t="shared" si="7"/>
        <v>66040.779715384779</v>
      </c>
      <c r="L40" s="55">
        <f t="shared" si="8"/>
        <v>66048.866665234789</v>
      </c>
    </row>
    <row r="41" spans="1:12">
      <c r="A41" s="126"/>
      <c r="B41" s="4" t="s">
        <v>4</v>
      </c>
      <c r="C41" s="54">
        <f t="shared" si="7"/>
        <v>45526.607748695649</v>
      </c>
      <c r="D41" s="54">
        <f t="shared" si="7"/>
        <v>48630.694640652175</v>
      </c>
      <c r="E41" s="54">
        <f t="shared" si="7"/>
        <v>50182.738086630437</v>
      </c>
      <c r="F41" s="54">
        <f t="shared" si="7"/>
        <v>51734.781532608693</v>
      </c>
      <c r="G41" s="54">
        <f t="shared" si="7"/>
        <v>54464.346162313042</v>
      </c>
      <c r="H41" s="54">
        <f t="shared" si="7"/>
        <v>53966.955268313046</v>
      </c>
      <c r="I41" s="54">
        <f t="shared" si="7"/>
        <v>52447.65217391304</v>
      </c>
      <c r="J41" s="54">
        <f t="shared" si="7"/>
        <v>54043.824770113046</v>
      </c>
      <c r="K41" s="54">
        <f t="shared" si="7"/>
        <v>54323.867185235868</v>
      </c>
      <c r="L41" s="55">
        <f t="shared" si="8"/>
        <v>54330.519353660871</v>
      </c>
    </row>
    <row r="42" spans="1:12" ht="16.5" thickBot="1">
      <c r="A42" s="127"/>
      <c r="B42" s="48" t="s">
        <v>5</v>
      </c>
      <c r="C42" s="56">
        <f t="shared" si="7"/>
        <v>35179.651442173912</v>
      </c>
      <c r="D42" s="56">
        <f t="shared" si="7"/>
        <v>39318.433964782605</v>
      </c>
      <c r="E42" s="56">
        <f t="shared" si="7"/>
        <v>39318.433964782605</v>
      </c>
      <c r="F42" s="56">
        <f t="shared" si="7"/>
        <v>41387.825226086956</v>
      </c>
      <c r="G42" s="56">
        <f t="shared" si="7"/>
        <v>47132.607255847826</v>
      </c>
      <c r="H42" s="56">
        <f t="shared" si="7"/>
        <v>46702.172828347822</v>
      </c>
      <c r="I42" s="56">
        <f t="shared" si="7"/>
        <v>45387.391304347824</v>
      </c>
      <c r="J42" s="56">
        <f t="shared" si="7"/>
        <v>44690.08586759348</v>
      </c>
      <c r="K42" s="56">
        <f t="shared" si="7"/>
        <v>45802.476254218476</v>
      </c>
      <c r="L42" s="57">
        <f t="shared" si="8"/>
        <v>45808.084945243478</v>
      </c>
    </row>
    <row r="43" spans="1:12" ht="17.25" thickTop="1" thickBot="1">
      <c r="L43" s="3"/>
    </row>
    <row r="44" spans="1:12" ht="26.1" customHeight="1" thickTop="1">
      <c r="A44" s="47"/>
      <c r="B44" s="49" t="s">
        <v>35</v>
      </c>
      <c r="C44" s="128" t="s">
        <v>38</v>
      </c>
      <c r="D44" s="128"/>
      <c r="E44" s="128"/>
      <c r="F44" s="128"/>
      <c r="G44" s="128"/>
      <c r="H44" s="128"/>
      <c r="I44" s="128"/>
      <c r="J44" s="128"/>
      <c r="K44" s="128"/>
      <c r="L44" s="129"/>
    </row>
    <row r="45" spans="1:12">
      <c r="A45" s="125" t="s">
        <v>41</v>
      </c>
      <c r="B45" s="4" t="s">
        <v>1</v>
      </c>
      <c r="C45" s="54">
        <f>C31+(C31*C24)</f>
        <v>62586.171373478261</v>
      </c>
      <c r="D45" s="54">
        <f t="shared" ref="D45:L49" si="9">D31+(D31*D24)</f>
        <v>64151.12910043478</v>
      </c>
      <c r="E45" s="54">
        <f t="shared" si="9"/>
        <v>68289.911623043474</v>
      </c>
      <c r="F45" s="54">
        <f t="shared" si="9"/>
        <v>68289.911623043474</v>
      </c>
      <c r="G45" s="54">
        <f t="shared" si="9"/>
        <v>71222.606519947833</v>
      </c>
      <c r="H45" s="54">
        <f t="shared" si="9"/>
        <v>70572.172273947828</v>
      </c>
      <c r="I45" s="54">
        <f t="shared" si="9"/>
        <v>68585.391304347824</v>
      </c>
      <c r="J45" s="54">
        <f t="shared" si="9"/>
        <v>73790.606897654347</v>
      </c>
      <c r="K45" s="54">
        <f t="shared" si="9"/>
        <v>76692.518379156521</v>
      </c>
      <c r="L45" s="55">
        <f t="shared" si="9"/>
        <v>76701.909675756528</v>
      </c>
    </row>
    <row r="46" spans="1:12">
      <c r="A46" s="126"/>
      <c r="B46" s="4" t="s">
        <v>2</v>
      </c>
      <c r="C46" s="54">
        <f t="shared" ref="C46:L49" si="10">C32+(C32*C25)</f>
        <v>57282.258545217388</v>
      </c>
      <c r="D46" s="54">
        <f t="shared" si="10"/>
        <v>58977.650947173912</v>
      </c>
      <c r="E46" s="54">
        <f t="shared" si="10"/>
        <v>62081.737839130437</v>
      </c>
      <c r="F46" s="54">
        <f t="shared" si="10"/>
        <v>62081.737839130437</v>
      </c>
      <c r="G46" s="54">
        <f t="shared" si="10"/>
        <v>64938.258885834781</v>
      </c>
      <c r="H46" s="54">
        <f t="shared" si="10"/>
        <v>64345.215896834779</v>
      </c>
      <c r="I46" s="54">
        <f t="shared" si="9"/>
        <v>62533.739130434784</v>
      </c>
      <c r="J46" s="54">
        <f t="shared" si="10"/>
        <v>68594.085285143476</v>
      </c>
      <c r="K46" s="54">
        <f t="shared" si="10"/>
        <v>67105.953581761962</v>
      </c>
      <c r="L46" s="55">
        <f t="shared" si="10"/>
        <v>67114.170966286954</v>
      </c>
    </row>
    <row r="47" spans="1:12">
      <c r="A47" s="126"/>
      <c r="B47" s="4" t="s">
        <v>3</v>
      </c>
      <c r="C47" s="54">
        <f t="shared" si="10"/>
        <v>52899.825713913044</v>
      </c>
      <c r="D47" s="54">
        <f t="shared" si="10"/>
        <v>57942.955316521737</v>
      </c>
      <c r="E47" s="54">
        <f t="shared" si="10"/>
        <v>61047.042208478262</v>
      </c>
      <c r="F47" s="54">
        <f t="shared" si="10"/>
        <v>61047.042208478262</v>
      </c>
      <c r="G47" s="54">
        <f t="shared" si="10"/>
        <v>64938.258885834781</v>
      </c>
      <c r="H47" s="54">
        <f t="shared" si="10"/>
        <v>64345.215896834779</v>
      </c>
      <c r="I47" s="54">
        <f t="shared" si="9"/>
        <v>62533.739130434784</v>
      </c>
      <c r="J47" s="54">
        <f t="shared" si="10"/>
        <v>67554.780962641307</v>
      </c>
      <c r="K47" s="54">
        <f t="shared" si="10"/>
        <v>66040.779715384779</v>
      </c>
      <c r="L47" s="55">
        <f t="shared" si="10"/>
        <v>66048.866665234789</v>
      </c>
    </row>
    <row r="48" spans="1:12">
      <c r="A48" s="126"/>
      <c r="B48" s="4" t="s">
        <v>4</v>
      </c>
      <c r="C48" s="54">
        <f t="shared" si="10"/>
        <v>44761.390988695654</v>
      </c>
      <c r="D48" s="54">
        <f t="shared" si="10"/>
        <v>48630.694640652175</v>
      </c>
      <c r="E48" s="54">
        <f t="shared" si="10"/>
        <v>50182.738086630437</v>
      </c>
      <c r="F48" s="54">
        <f t="shared" si="10"/>
        <v>51734.781532608693</v>
      </c>
      <c r="G48" s="54">
        <f t="shared" si="10"/>
        <v>54464.346162313042</v>
      </c>
      <c r="H48" s="54">
        <f t="shared" si="10"/>
        <v>53966.955268313046</v>
      </c>
      <c r="I48" s="54">
        <f t="shared" si="9"/>
        <v>52447.65217391304</v>
      </c>
      <c r="J48" s="54">
        <f t="shared" si="10"/>
        <v>54043.824770113046</v>
      </c>
      <c r="K48" s="54">
        <f t="shared" si="10"/>
        <v>54323.867185235868</v>
      </c>
      <c r="L48" s="55">
        <f t="shared" si="10"/>
        <v>54330.519353660871</v>
      </c>
    </row>
    <row r="49" spans="1:12" ht="16.5" thickBot="1">
      <c r="A49" s="127"/>
      <c r="B49" s="48" t="s">
        <v>5</v>
      </c>
      <c r="C49" s="56">
        <f t="shared" si="10"/>
        <v>34588.347582173912</v>
      </c>
      <c r="D49" s="56">
        <f t="shared" si="10"/>
        <v>39318.433964782605</v>
      </c>
      <c r="E49" s="56">
        <f t="shared" si="10"/>
        <v>39318.433964782605</v>
      </c>
      <c r="F49" s="56">
        <f t="shared" si="10"/>
        <v>41387.825226086956</v>
      </c>
      <c r="G49" s="56">
        <f t="shared" si="10"/>
        <v>47132.607255847826</v>
      </c>
      <c r="H49" s="56">
        <f t="shared" si="10"/>
        <v>46702.172828347822</v>
      </c>
      <c r="I49" s="56">
        <f t="shared" si="9"/>
        <v>45387.391304347824</v>
      </c>
      <c r="J49" s="56">
        <f t="shared" si="10"/>
        <v>44690.08586759348</v>
      </c>
      <c r="K49" s="56">
        <f t="shared" si="10"/>
        <v>45802.476254218476</v>
      </c>
      <c r="L49" s="57">
        <f t="shared" si="10"/>
        <v>45808.084945243478</v>
      </c>
    </row>
    <row r="50" spans="1:12" ht="16.5" thickTop="1"/>
  </sheetData>
  <mergeCells count="12">
    <mergeCell ref="A45:A49"/>
    <mergeCell ref="C1:L1"/>
    <mergeCell ref="A3:A8"/>
    <mergeCell ref="C13:L13"/>
    <mergeCell ref="A14:A19"/>
    <mergeCell ref="C22:L22"/>
    <mergeCell ref="A23:A28"/>
    <mergeCell ref="C30:L30"/>
    <mergeCell ref="A31:A35"/>
    <mergeCell ref="C37:L37"/>
    <mergeCell ref="A38:A42"/>
    <mergeCell ref="C44:L44"/>
  </mergeCells>
  <pageMargins left="0.70866141732283472" right="0.70866141732283472" top="0.78740157480314965" bottom="0.78740157480314965" header="0.31496062992125984" footer="0.31496062992125984"/>
  <pageSetup paperSize="9" scale="59" orientation="portrait" r:id="rId1"/>
  <headerFooter>
    <oddFooter>&amp;R&amp;F, &amp;A, &amp;D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50"/>
  <sheetViews>
    <sheetView zoomScale="130" zoomScaleNormal="130" workbookViewId="0">
      <pane xSplit="2" ySplit="2" topLeftCell="D3" activePane="bottomRight" state="frozen"/>
      <selection pane="topRight" activeCell="C1" sqref="C1"/>
      <selection pane="bottomLeft" activeCell="A3" sqref="A3"/>
      <selection pane="bottomRight" activeCell="F11" sqref="F11"/>
    </sheetView>
  </sheetViews>
  <sheetFormatPr baseColWidth="10" defaultRowHeight="15.75"/>
  <cols>
    <col min="1" max="1" width="6.5" customWidth="1"/>
    <col min="2" max="2" width="29" customWidth="1"/>
    <col min="3" max="12" width="10" customWidth="1"/>
  </cols>
  <sheetData>
    <row r="1" spans="1:23" ht="16.5" thickTop="1">
      <c r="A1" s="58"/>
      <c r="B1" s="59"/>
      <c r="C1" s="128" t="s">
        <v>36</v>
      </c>
      <c r="D1" s="128"/>
      <c r="E1" s="128"/>
      <c r="F1" s="128"/>
      <c r="G1" s="128"/>
      <c r="H1" s="128"/>
      <c r="I1" s="128"/>
      <c r="J1" s="128"/>
      <c r="K1" s="128"/>
      <c r="L1" s="129"/>
    </row>
    <row r="2" spans="1:23" ht="60.75">
      <c r="A2" s="60"/>
      <c r="B2" s="61" t="s">
        <v>12</v>
      </c>
      <c r="C2" s="21" t="s">
        <v>13</v>
      </c>
      <c r="D2" s="21" t="s">
        <v>14</v>
      </c>
      <c r="E2" s="21" t="s">
        <v>15</v>
      </c>
      <c r="F2" s="21" t="s">
        <v>0</v>
      </c>
      <c r="G2" s="22" t="s">
        <v>16</v>
      </c>
      <c r="H2" s="21" t="s">
        <v>43</v>
      </c>
      <c r="I2" s="21" t="s">
        <v>42</v>
      </c>
      <c r="J2" s="22" t="s">
        <v>17</v>
      </c>
      <c r="K2" s="21" t="s">
        <v>24</v>
      </c>
      <c r="L2" s="62" t="s">
        <v>18</v>
      </c>
    </row>
    <row r="3" spans="1:23" ht="32.25" thickBot="1">
      <c r="A3" s="130" t="s">
        <v>26</v>
      </c>
      <c r="B3" s="23" t="s">
        <v>23</v>
      </c>
      <c r="C3" s="28">
        <v>0</v>
      </c>
      <c r="D3" s="28">
        <v>0</v>
      </c>
      <c r="E3" s="28">
        <v>0</v>
      </c>
      <c r="F3" s="28">
        <v>0</v>
      </c>
      <c r="G3" s="28">
        <v>4.4600000000000001E-2</v>
      </c>
      <c r="H3" s="28">
        <v>3.3599999999999998E-2</v>
      </c>
      <c r="I3" s="28">
        <v>6.4199999999999993E-2</v>
      </c>
      <c r="J3" s="28">
        <v>3.5299999999999998E-2</v>
      </c>
      <c r="K3" s="28">
        <v>6.5049999999999997E-2</v>
      </c>
      <c r="L3" s="28">
        <v>5.7700000000000001E-2</v>
      </c>
    </row>
    <row r="4" spans="1:23">
      <c r="A4" s="131"/>
      <c r="B4" s="24" t="s">
        <v>1</v>
      </c>
      <c r="C4" s="29">
        <v>0</v>
      </c>
      <c r="D4" s="28">
        <v>0</v>
      </c>
      <c r="E4" s="28">
        <v>0</v>
      </c>
      <c r="F4" s="29">
        <v>0</v>
      </c>
      <c r="G4" s="29">
        <v>4.4600000000000001E-2</v>
      </c>
      <c r="H4" s="29">
        <v>3.3599999999999998E-2</v>
      </c>
      <c r="I4" s="29">
        <v>6.4199999999999993E-2</v>
      </c>
      <c r="J4" s="29">
        <v>3.5299999999999998E-2</v>
      </c>
      <c r="K4" s="29">
        <v>6.5049999999999997E-2</v>
      </c>
      <c r="L4" s="29">
        <v>5.7700000000000001E-2</v>
      </c>
    </row>
    <row r="5" spans="1:23">
      <c r="A5" s="131"/>
      <c r="B5" s="25" t="s">
        <v>2</v>
      </c>
      <c r="C5" s="30">
        <v>0</v>
      </c>
      <c r="D5" s="28">
        <v>0</v>
      </c>
      <c r="E5" s="28">
        <v>0</v>
      </c>
      <c r="F5" s="30">
        <v>0</v>
      </c>
      <c r="G5" s="30">
        <v>4.4600000000000001E-2</v>
      </c>
      <c r="H5" s="30">
        <v>3.3599999999999998E-2</v>
      </c>
      <c r="I5" s="30">
        <v>6.4199999999999993E-2</v>
      </c>
      <c r="J5" s="30">
        <v>3.5299999999999998E-2</v>
      </c>
      <c r="K5" s="30">
        <v>6.5049999999999997E-2</v>
      </c>
      <c r="L5" s="30">
        <v>5.7700000000000001E-2</v>
      </c>
    </row>
    <row r="6" spans="1:23">
      <c r="A6" s="131"/>
      <c r="B6" s="25" t="s">
        <v>3</v>
      </c>
      <c r="C6" s="30">
        <v>0</v>
      </c>
      <c r="D6" s="28">
        <v>0</v>
      </c>
      <c r="E6" s="28">
        <v>0</v>
      </c>
      <c r="F6" s="30">
        <v>0</v>
      </c>
      <c r="G6" s="30">
        <v>4.4600000000000001E-2</v>
      </c>
      <c r="H6" s="30">
        <v>3.3599999999999998E-2</v>
      </c>
      <c r="I6" s="30">
        <v>6.4199999999999993E-2</v>
      </c>
      <c r="J6" s="30">
        <v>3.5299999999999998E-2</v>
      </c>
      <c r="K6" s="30">
        <v>6.5049999999999997E-2</v>
      </c>
      <c r="L6" s="30">
        <v>5.7700000000000001E-2</v>
      </c>
    </row>
    <row r="7" spans="1:23">
      <c r="A7" s="131"/>
      <c r="B7" s="25" t="s">
        <v>4</v>
      </c>
      <c r="C7" s="30">
        <v>0</v>
      </c>
      <c r="D7" s="28">
        <v>0</v>
      </c>
      <c r="E7" s="28">
        <v>0</v>
      </c>
      <c r="F7" s="30">
        <v>0</v>
      </c>
      <c r="G7" s="30">
        <v>4.4600000000000001E-2</v>
      </c>
      <c r="H7" s="30">
        <v>3.3599999999999998E-2</v>
      </c>
      <c r="I7" s="30">
        <v>6.4199999999999993E-2</v>
      </c>
      <c r="J7" s="30">
        <v>3.5299999999999998E-2</v>
      </c>
      <c r="K7" s="30">
        <v>6.5049999999999997E-2</v>
      </c>
      <c r="L7" s="30">
        <v>5.7700000000000001E-2</v>
      </c>
    </row>
    <row r="8" spans="1:23" ht="16.5" thickBot="1">
      <c r="A8" s="132"/>
      <c r="B8" s="26" t="s">
        <v>5</v>
      </c>
      <c r="C8" s="31">
        <v>0</v>
      </c>
      <c r="D8" s="28">
        <v>0</v>
      </c>
      <c r="E8" s="28">
        <v>0</v>
      </c>
      <c r="F8" s="31">
        <v>0</v>
      </c>
      <c r="G8" s="31">
        <v>4.4600000000000001E-2</v>
      </c>
      <c r="H8" s="31">
        <v>3.3599999999999998E-2</v>
      </c>
      <c r="I8" s="31">
        <v>6.4199999999999993E-2</v>
      </c>
      <c r="J8" s="31">
        <v>3.5299999999999998E-2</v>
      </c>
      <c r="K8" s="31">
        <v>6.5049999999999997E-2</v>
      </c>
      <c r="L8" s="31">
        <v>5.7700000000000001E-2</v>
      </c>
    </row>
    <row r="9" spans="1:23" ht="16.5" thickBot="1">
      <c r="A9" s="63" t="s">
        <v>27</v>
      </c>
      <c r="B9" s="27" t="s">
        <v>9</v>
      </c>
      <c r="C9" s="32">
        <v>6.6000000000000003E-2</v>
      </c>
      <c r="D9" s="32">
        <v>6.6000000000000003E-2</v>
      </c>
      <c r="E9" s="32">
        <v>6.6000000000000003E-2</v>
      </c>
      <c r="F9" s="32">
        <v>6.6000000000000003E-2</v>
      </c>
      <c r="G9" s="32">
        <v>6.6000000000000003E-2</v>
      </c>
      <c r="H9" s="32">
        <v>6.6000000000000003E-2</v>
      </c>
      <c r="I9" s="32">
        <v>6.6000000000000003E-2</v>
      </c>
      <c r="J9" s="32">
        <v>6.6000000000000003E-2</v>
      </c>
      <c r="K9" s="32">
        <v>6.6000000000000003E-2</v>
      </c>
      <c r="L9" s="32">
        <v>6.6000000000000003E-2</v>
      </c>
    </row>
    <row r="10" spans="1:23" s="19" customFormat="1" ht="16.5" thickTop="1">
      <c r="A10" s="64" t="s">
        <v>28</v>
      </c>
      <c r="B10" s="18" t="s">
        <v>21</v>
      </c>
      <c r="C10" s="20">
        <v>0.86956449999999996</v>
      </c>
      <c r="D10" s="20">
        <v>0.86956449999999996</v>
      </c>
      <c r="E10" s="20">
        <v>0.86956449999999996</v>
      </c>
      <c r="F10" s="20">
        <v>0.86956449999999996</v>
      </c>
      <c r="G10" s="20">
        <v>0.86956449999999996</v>
      </c>
      <c r="H10" s="20">
        <v>0.86956449999999996</v>
      </c>
      <c r="I10" s="20">
        <v>0.86956449999999996</v>
      </c>
      <c r="J10" s="20">
        <v>0.86956449999999996</v>
      </c>
      <c r="K10" s="20">
        <v>0.86956449999999996</v>
      </c>
      <c r="L10" s="65">
        <v>0.86956449999999996</v>
      </c>
      <c r="N10"/>
      <c r="O10"/>
      <c r="P10"/>
      <c r="Q10"/>
      <c r="R10"/>
      <c r="S10"/>
      <c r="T10"/>
      <c r="U10"/>
      <c r="V10"/>
      <c r="W10"/>
    </row>
    <row r="11" spans="1:23" s="19" customFormat="1" ht="16.5" thickBot="1">
      <c r="A11" s="66" t="s">
        <v>29</v>
      </c>
      <c r="B11" s="67" t="s">
        <v>22</v>
      </c>
      <c r="C11" s="68">
        <f t="shared" ref="C11:F11" si="0">15/115</f>
        <v>0.13043478260869565</v>
      </c>
      <c r="D11" s="68">
        <f t="shared" si="0"/>
        <v>0.13043478260869565</v>
      </c>
      <c r="E11" s="68">
        <f t="shared" si="0"/>
        <v>0.13043478260869565</v>
      </c>
      <c r="F11" s="68">
        <f t="shared" si="0"/>
        <v>0.13043478260869565</v>
      </c>
      <c r="G11" s="68">
        <f t="shared" ref="G11:L11" si="1">15/115</f>
        <v>0.13043478260869565</v>
      </c>
      <c r="H11" s="68">
        <f t="shared" si="1"/>
        <v>0.13043478260869565</v>
      </c>
      <c r="I11" s="68">
        <f t="shared" si="1"/>
        <v>0.13043478260869565</v>
      </c>
      <c r="J11" s="68">
        <f t="shared" si="1"/>
        <v>0.13043478260869565</v>
      </c>
      <c r="K11" s="68">
        <f t="shared" si="1"/>
        <v>0.13043478260869565</v>
      </c>
      <c r="L11" s="69">
        <f t="shared" si="1"/>
        <v>0.13043478260869565</v>
      </c>
    </row>
    <row r="12" spans="1:23" ht="9" customHeight="1" thickTop="1" thickBot="1"/>
    <row r="13" spans="1:23" ht="33" customHeight="1" thickTop="1">
      <c r="A13" s="36"/>
      <c r="B13" s="37"/>
      <c r="C13" s="133" t="s">
        <v>25</v>
      </c>
      <c r="D13" s="134"/>
      <c r="E13" s="134"/>
      <c r="F13" s="134"/>
      <c r="G13" s="134"/>
      <c r="H13" s="134"/>
      <c r="I13" s="134"/>
      <c r="J13" s="134"/>
      <c r="K13" s="134"/>
      <c r="L13" s="135"/>
    </row>
    <row r="14" spans="1:23" ht="32.25" thickBot="1">
      <c r="A14" s="130" t="s">
        <v>30</v>
      </c>
      <c r="B14" s="23" t="s">
        <v>23</v>
      </c>
      <c r="C14" s="33">
        <f>C3*C10</f>
        <v>0</v>
      </c>
      <c r="D14" s="33">
        <f t="shared" ref="D14:L14" si="2">D3*D10</f>
        <v>0</v>
      </c>
      <c r="E14" s="33">
        <f t="shared" si="2"/>
        <v>0</v>
      </c>
      <c r="F14" s="33">
        <f t="shared" si="2"/>
        <v>0</v>
      </c>
      <c r="G14" s="33">
        <f t="shared" si="2"/>
        <v>3.8782576700000002E-2</v>
      </c>
      <c r="H14" s="33">
        <f t="shared" si="2"/>
        <v>2.9217367199999997E-2</v>
      </c>
      <c r="I14" s="33">
        <f t="shared" ref="I14" si="3">I3*I10</f>
        <v>5.5826040899999992E-2</v>
      </c>
      <c r="J14" s="33">
        <f t="shared" si="2"/>
        <v>3.0695626849999998E-2</v>
      </c>
      <c r="K14" s="33">
        <f t="shared" si="2"/>
        <v>5.6565170724999995E-2</v>
      </c>
      <c r="L14" s="44">
        <f t="shared" si="2"/>
        <v>5.017387165E-2</v>
      </c>
    </row>
    <row r="15" spans="1:23">
      <c r="A15" s="131"/>
      <c r="B15" s="24" t="s">
        <v>1</v>
      </c>
      <c r="C15" s="33">
        <f t="shared" ref="C15:L15" si="4">C4*C$10</f>
        <v>0</v>
      </c>
      <c r="D15" s="33">
        <f t="shared" si="4"/>
        <v>0</v>
      </c>
      <c r="E15" s="33">
        <f t="shared" si="4"/>
        <v>0</v>
      </c>
      <c r="F15" s="33">
        <f t="shared" si="4"/>
        <v>0</v>
      </c>
      <c r="G15" s="33">
        <f t="shared" si="4"/>
        <v>3.8782576700000002E-2</v>
      </c>
      <c r="H15" s="33">
        <f t="shared" si="4"/>
        <v>2.9217367199999997E-2</v>
      </c>
      <c r="I15" s="33">
        <f t="shared" ref="I15" si="5">I4*I$10</f>
        <v>5.5826040899999992E-2</v>
      </c>
      <c r="J15" s="33">
        <f t="shared" si="4"/>
        <v>3.0695626849999998E-2</v>
      </c>
      <c r="K15" s="33">
        <f t="shared" si="4"/>
        <v>5.6565170724999995E-2</v>
      </c>
      <c r="L15" s="44">
        <f t="shared" si="4"/>
        <v>5.017387165E-2</v>
      </c>
    </row>
    <row r="16" spans="1:23">
      <c r="A16" s="131"/>
      <c r="B16" s="25" t="s">
        <v>2</v>
      </c>
      <c r="C16" s="33">
        <f t="shared" ref="C16:L16" si="6">C5*C$10</f>
        <v>0</v>
      </c>
      <c r="D16" s="33">
        <f t="shared" si="6"/>
        <v>0</v>
      </c>
      <c r="E16" s="33">
        <f t="shared" si="6"/>
        <v>0</v>
      </c>
      <c r="F16" s="33">
        <f t="shared" si="6"/>
        <v>0</v>
      </c>
      <c r="G16" s="33">
        <f t="shared" si="6"/>
        <v>3.8782576700000002E-2</v>
      </c>
      <c r="H16" s="33">
        <f t="shared" si="6"/>
        <v>2.9217367199999997E-2</v>
      </c>
      <c r="I16" s="33">
        <f t="shared" ref="I16" si="7">I5*I$10</f>
        <v>5.5826040899999992E-2</v>
      </c>
      <c r="J16" s="33">
        <f t="shared" si="6"/>
        <v>3.0695626849999998E-2</v>
      </c>
      <c r="K16" s="33">
        <f t="shared" si="6"/>
        <v>5.6565170724999995E-2</v>
      </c>
      <c r="L16" s="44">
        <f t="shared" si="6"/>
        <v>5.017387165E-2</v>
      </c>
    </row>
    <row r="17" spans="1:12">
      <c r="A17" s="131"/>
      <c r="B17" s="25" t="s">
        <v>3</v>
      </c>
      <c r="C17" s="33">
        <f t="shared" ref="C17:L17" si="8">C6*C$10</f>
        <v>0</v>
      </c>
      <c r="D17" s="33">
        <f t="shared" si="8"/>
        <v>0</v>
      </c>
      <c r="E17" s="33">
        <f t="shared" si="8"/>
        <v>0</v>
      </c>
      <c r="F17" s="33">
        <f t="shared" si="8"/>
        <v>0</v>
      </c>
      <c r="G17" s="33">
        <f t="shared" si="8"/>
        <v>3.8782576700000002E-2</v>
      </c>
      <c r="H17" s="33">
        <f t="shared" si="8"/>
        <v>2.9217367199999997E-2</v>
      </c>
      <c r="I17" s="33">
        <f t="shared" ref="I17" si="9">I6*I$10</f>
        <v>5.5826040899999992E-2</v>
      </c>
      <c r="J17" s="33">
        <f t="shared" si="8"/>
        <v>3.0695626849999998E-2</v>
      </c>
      <c r="K17" s="33">
        <f t="shared" si="8"/>
        <v>5.6565170724999995E-2</v>
      </c>
      <c r="L17" s="44">
        <f t="shared" si="8"/>
        <v>5.017387165E-2</v>
      </c>
    </row>
    <row r="18" spans="1:12">
      <c r="A18" s="131"/>
      <c r="B18" s="25" t="s">
        <v>4</v>
      </c>
      <c r="C18" s="33">
        <f t="shared" ref="C18:L18" si="10">C7*C$10</f>
        <v>0</v>
      </c>
      <c r="D18" s="33">
        <f t="shared" si="10"/>
        <v>0</v>
      </c>
      <c r="E18" s="33">
        <f t="shared" si="10"/>
        <v>0</v>
      </c>
      <c r="F18" s="33">
        <f t="shared" si="10"/>
        <v>0</v>
      </c>
      <c r="G18" s="33">
        <f t="shared" si="10"/>
        <v>3.8782576700000002E-2</v>
      </c>
      <c r="H18" s="33">
        <f t="shared" si="10"/>
        <v>2.9217367199999997E-2</v>
      </c>
      <c r="I18" s="33">
        <f t="shared" ref="I18" si="11">I7*I$10</f>
        <v>5.5826040899999992E-2</v>
      </c>
      <c r="J18" s="33">
        <f t="shared" si="10"/>
        <v>3.0695626849999998E-2</v>
      </c>
      <c r="K18" s="33">
        <f t="shared" si="10"/>
        <v>5.6565170724999995E-2</v>
      </c>
      <c r="L18" s="44">
        <f t="shared" si="10"/>
        <v>5.017387165E-2</v>
      </c>
    </row>
    <row r="19" spans="1:12" ht="16.5" thickBot="1">
      <c r="A19" s="132"/>
      <c r="B19" s="26" t="s">
        <v>5</v>
      </c>
      <c r="C19" s="33">
        <f t="shared" ref="C19:L19" si="12">C8*C$10</f>
        <v>0</v>
      </c>
      <c r="D19" s="33">
        <f t="shared" si="12"/>
        <v>0</v>
      </c>
      <c r="E19" s="33">
        <f t="shared" si="12"/>
        <v>0</v>
      </c>
      <c r="F19" s="33">
        <f t="shared" si="12"/>
        <v>0</v>
      </c>
      <c r="G19" s="33">
        <f t="shared" si="12"/>
        <v>3.8782576700000002E-2</v>
      </c>
      <c r="H19" s="33">
        <f t="shared" si="12"/>
        <v>2.9217367199999997E-2</v>
      </c>
      <c r="I19" s="33">
        <f t="shared" ref="I19" si="13">I8*I$10</f>
        <v>5.5826040899999992E-2</v>
      </c>
      <c r="J19" s="33">
        <f t="shared" si="12"/>
        <v>3.0695626849999998E-2</v>
      </c>
      <c r="K19" s="33">
        <f t="shared" si="12"/>
        <v>5.6565170724999995E-2</v>
      </c>
      <c r="L19" s="44">
        <f t="shared" si="12"/>
        <v>5.017387165E-2</v>
      </c>
    </row>
    <row r="20" spans="1:12" ht="16.5" thickBot="1">
      <c r="A20" s="45" t="s">
        <v>31</v>
      </c>
      <c r="B20" s="46" t="s">
        <v>9</v>
      </c>
      <c r="C20" s="40">
        <f t="shared" ref="C20:F20" si="14">C9*C11</f>
        <v>8.6086956521739134E-3</v>
      </c>
      <c r="D20" s="40">
        <f t="shared" si="14"/>
        <v>8.6086956521739134E-3</v>
      </c>
      <c r="E20" s="40">
        <f t="shared" si="14"/>
        <v>8.6086956521739134E-3</v>
      </c>
      <c r="F20" s="40">
        <f t="shared" si="14"/>
        <v>8.6086956521739134E-3</v>
      </c>
      <c r="G20" s="40">
        <f>G9*G11</f>
        <v>8.6086956521739134E-3</v>
      </c>
      <c r="H20" s="40">
        <f t="shared" ref="H20:L20" si="15">H9*H11</f>
        <v>8.6086956521739134E-3</v>
      </c>
      <c r="I20" s="40">
        <f t="shared" ref="I20" si="16">I9*I11</f>
        <v>8.6086956521739134E-3</v>
      </c>
      <c r="J20" s="40">
        <f t="shared" si="15"/>
        <v>8.6086956521739134E-3</v>
      </c>
      <c r="K20" s="40">
        <f t="shared" si="15"/>
        <v>8.6086956521739134E-3</v>
      </c>
      <c r="L20" s="41">
        <f t="shared" si="15"/>
        <v>8.6086956521739134E-3</v>
      </c>
    </row>
    <row r="21" spans="1:12" ht="9" customHeight="1" thickTop="1" thickBot="1">
      <c r="A21" s="42"/>
      <c r="B21" s="42"/>
      <c r="C21" s="43"/>
      <c r="D21" s="43"/>
      <c r="E21" s="43"/>
      <c r="F21" s="43"/>
      <c r="G21" s="43"/>
      <c r="H21" s="43"/>
      <c r="I21" s="43"/>
      <c r="J21" s="43"/>
      <c r="K21" s="43"/>
      <c r="L21" s="43"/>
    </row>
    <row r="22" spans="1:12" ht="26.1" customHeight="1" thickTop="1">
      <c r="A22" s="36"/>
      <c r="B22" s="37"/>
      <c r="C22" s="136" t="s">
        <v>32</v>
      </c>
      <c r="D22" s="137"/>
      <c r="E22" s="137"/>
      <c r="F22" s="137"/>
      <c r="G22" s="137"/>
      <c r="H22" s="137"/>
      <c r="I22" s="137"/>
      <c r="J22" s="137"/>
      <c r="K22" s="137"/>
      <c r="L22" s="138"/>
    </row>
    <row r="23" spans="1:12" s="12" customFormat="1" ht="21">
      <c r="A23" s="125" t="s">
        <v>33</v>
      </c>
      <c r="B23" s="34" t="s">
        <v>19</v>
      </c>
      <c r="C23" s="35">
        <f t="shared" ref="C23:L23" si="17">(C14+C20)</f>
        <v>8.6086956521739134E-3</v>
      </c>
      <c r="D23" s="35">
        <f t="shared" si="17"/>
        <v>8.6086956521739134E-3</v>
      </c>
      <c r="E23" s="35">
        <f t="shared" si="17"/>
        <v>8.6086956521739134E-3</v>
      </c>
      <c r="F23" s="35">
        <f t="shared" si="17"/>
        <v>8.6086956521739134E-3</v>
      </c>
      <c r="G23" s="35">
        <f t="shared" si="17"/>
        <v>4.7391272352173913E-2</v>
      </c>
      <c r="H23" s="35">
        <f t="shared" si="17"/>
        <v>3.7826062852173908E-2</v>
      </c>
      <c r="I23" s="35">
        <f t="shared" ref="I23" si="18">(I14+I20)</f>
        <v>6.443473655217391E-2</v>
      </c>
      <c r="J23" s="35">
        <f t="shared" si="17"/>
        <v>3.9304322502173909E-2</v>
      </c>
      <c r="K23" s="35">
        <f t="shared" si="17"/>
        <v>6.5173866377173914E-2</v>
      </c>
      <c r="L23" s="38">
        <f t="shared" si="17"/>
        <v>5.8782567302173912E-2</v>
      </c>
    </row>
    <row r="24" spans="1:12" s="12" customFormat="1" ht="21">
      <c r="A24" s="126"/>
      <c r="B24" s="34" t="s">
        <v>1</v>
      </c>
      <c r="C24" s="35">
        <f t="shared" ref="C24:L24" si="19">(C15+C$20)</f>
        <v>8.6086956521739134E-3</v>
      </c>
      <c r="D24" s="35">
        <f t="shared" si="19"/>
        <v>8.6086956521739134E-3</v>
      </c>
      <c r="E24" s="35">
        <f t="shared" si="19"/>
        <v>8.6086956521739134E-3</v>
      </c>
      <c r="F24" s="35">
        <f t="shared" si="19"/>
        <v>8.6086956521739134E-3</v>
      </c>
      <c r="G24" s="35">
        <f t="shared" si="19"/>
        <v>4.7391272352173913E-2</v>
      </c>
      <c r="H24" s="35">
        <f t="shared" si="19"/>
        <v>3.7826062852173908E-2</v>
      </c>
      <c r="I24" s="35">
        <f t="shared" ref="I24" si="20">(I15+I$20)</f>
        <v>6.443473655217391E-2</v>
      </c>
      <c r="J24" s="35">
        <f t="shared" si="19"/>
        <v>3.9304322502173909E-2</v>
      </c>
      <c r="K24" s="35">
        <f t="shared" si="19"/>
        <v>6.5173866377173914E-2</v>
      </c>
      <c r="L24" s="38">
        <f t="shared" si="19"/>
        <v>5.8782567302173912E-2</v>
      </c>
    </row>
    <row r="25" spans="1:12" s="12" customFormat="1" ht="21">
      <c r="A25" s="126"/>
      <c r="B25" s="34" t="s">
        <v>2</v>
      </c>
      <c r="C25" s="35">
        <f t="shared" ref="C25:L25" si="21">(C16+C$20)</f>
        <v>8.6086956521739134E-3</v>
      </c>
      <c r="D25" s="35">
        <f t="shared" si="21"/>
        <v>8.6086956521739134E-3</v>
      </c>
      <c r="E25" s="35">
        <f t="shared" si="21"/>
        <v>8.6086956521739134E-3</v>
      </c>
      <c r="F25" s="35">
        <f t="shared" si="21"/>
        <v>8.6086956521739134E-3</v>
      </c>
      <c r="G25" s="35">
        <f t="shared" si="21"/>
        <v>4.7391272352173913E-2</v>
      </c>
      <c r="H25" s="35">
        <f t="shared" si="21"/>
        <v>3.7826062852173908E-2</v>
      </c>
      <c r="I25" s="35">
        <f t="shared" ref="I25" si="22">(I16+I$20)</f>
        <v>6.443473655217391E-2</v>
      </c>
      <c r="J25" s="35">
        <f t="shared" si="21"/>
        <v>3.9304322502173909E-2</v>
      </c>
      <c r="K25" s="35">
        <f t="shared" si="21"/>
        <v>6.5173866377173914E-2</v>
      </c>
      <c r="L25" s="38">
        <f t="shared" si="21"/>
        <v>5.8782567302173912E-2</v>
      </c>
    </row>
    <row r="26" spans="1:12" s="12" customFormat="1" ht="21">
      <c r="A26" s="126"/>
      <c r="B26" s="34" t="s">
        <v>3</v>
      </c>
      <c r="C26" s="35">
        <f t="shared" ref="C26:L26" si="23">(C17+C$20)</f>
        <v>8.6086956521739134E-3</v>
      </c>
      <c r="D26" s="35">
        <f t="shared" si="23"/>
        <v>8.6086956521739134E-3</v>
      </c>
      <c r="E26" s="35">
        <f t="shared" si="23"/>
        <v>8.6086956521739134E-3</v>
      </c>
      <c r="F26" s="35">
        <f t="shared" si="23"/>
        <v>8.6086956521739134E-3</v>
      </c>
      <c r="G26" s="35">
        <f t="shared" si="23"/>
        <v>4.7391272352173913E-2</v>
      </c>
      <c r="H26" s="35">
        <f t="shared" si="23"/>
        <v>3.7826062852173908E-2</v>
      </c>
      <c r="I26" s="35">
        <f t="shared" ref="I26" si="24">(I17+I$20)</f>
        <v>6.443473655217391E-2</v>
      </c>
      <c r="J26" s="35">
        <f t="shared" si="23"/>
        <v>3.9304322502173909E-2</v>
      </c>
      <c r="K26" s="35">
        <f t="shared" si="23"/>
        <v>6.5173866377173914E-2</v>
      </c>
      <c r="L26" s="38">
        <f t="shared" si="23"/>
        <v>5.8782567302173912E-2</v>
      </c>
    </row>
    <row r="27" spans="1:12" s="12" customFormat="1" ht="21">
      <c r="A27" s="126"/>
      <c r="B27" s="34" t="s">
        <v>4</v>
      </c>
      <c r="C27" s="35">
        <f t="shared" ref="C27:L27" si="25">(C18+C$20)</f>
        <v>8.6086956521739134E-3</v>
      </c>
      <c r="D27" s="35">
        <f t="shared" si="25"/>
        <v>8.6086956521739134E-3</v>
      </c>
      <c r="E27" s="35">
        <f t="shared" si="25"/>
        <v>8.6086956521739134E-3</v>
      </c>
      <c r="F27" s="35">
        <f t="shared" si="25"/>
        <v>8.6086956521739134E-3</v>
      </c>
      <c r="G27" s="35">
        <f t="shared" si="25"/>
        <v>4.7391272352173913E-2</v>
      </c>
      <c r="H27" s="35">
        <f t="shared" si="25"/>
        <v>3.7826062852173908E-2</v>
      </c>
      <c r="I27" s="35">
        <f t="shared" ref="I27" si="26">(I18+I$20)</f>
        <v>6.443473655217391E-2</v>
      </c>
      <c r="J27" s="35">
        <f t="shared" si="25"/>
        <v>3.9304322502173909E-2</v>
      </c>
      <c r="K27" s="35">
        <f t="shared" si="25"/>
        <v>6.5173866377173914E-2</v>
      </c>
      <c r="L27" s="38">
        <f t="shared" si="25"/>
        <v>5.8782567302173912E-2</v>
      </c>
    </row>
    <row r="28" spans="1:12" s="12" customFormat="1" ht="21.75" thickBot="1">
      <c r="A28" s="127"/>
      <c r="B28" s="39" t="s">
        <v>5</v>
      </c>
      <c r="C28" s="40">
        <f t="shared" ref="C28:L28" si="27">(C19+C$20)</f>
        <v>8.6086956521739134E-3</v>
      </c>
      <c r="D28" s="40">
        <f t="shared" si="27"/>
        <v>8.6086956521739134E-3</v>
      </c>
      <c r="E28" s="40">
        <f t="shared" si="27"/>
        <v>8.6086956521739134E-3</v>
      </c>
      <c r="F28" s="40">
        <f t="shared" si="27"/>
        <v>8.6086956521739134E-3</v>
      </c>
      <c r="G28" s="40">
        <f t="shared" si="27"/>
        <v>4.7391272352173913E-2</v>
      </c>
      <c r="H28" s="40">
        <f t="shared" si="27"/>
        <v>3.7826062852173908E-2</v>
      </c>
      <c r="I28" s="40">
        <f t="shared" ref="I28" si="28">(I19+I$20)</f>
        <v>6.443473655217391E-2</v>
      </c>
      <c r="J28" s="40">
        <f t="shared" si="27"/>
        <v>3.9304322502173909E-2</v>
      </c>
      <c r="K28" s="40">
        <f t="shared" si="27"/>
        <v>6.5173866377173914E-2</v>
      </c>
      <c r="L28" s="41">
        <f t="shared" si="27"/>
        <v>5.8782567302173912E-2</v>
      </c>
    </row>
    <row r="29" spans="1:12" s="12" customFormat="1" ht="12.95" customHeight="1" thickTop="1" thickBot="1">
      <c r="C29" s="17"/>
      <c r="D29" s="17"/>
      <c r="E29" s="17"/>
      <c r="F29" s="17"/>
      <c r="G29" s="17"/>
      <c r="H29" s="17"/>
      <c r="I29" s="17"/>
      <c r="J29" s="17"/>
      <c r="K29" s="17"/>
      <c r="L29" s="17"/>
    </row>
    <row r="30" spans="1:12" ht="26.1" customHeight="1" thickTop="1">
      <c r="A30" s="47"/>
      <c r="B30" s="49" t="s">
        <v>39</v>
      </c>
      <c r="C30" s="128" t="s">
        <v>34</v>
      </c>
      <c r="D30" s="128"/>
      <c r="E30" s="128"/>
      <c r="F30" s="128"/>
      <c r="G30" s="128"/>
      <c r="H30" s="128"/>
      <c r="I30" s="128"/>
      <c r="J30" s="128"/>
      <c r="K30" s="128"/>
      <c r="L30" s="129"/>
    </row>
    <row r="31" spans="1:12">
      <c r="A31" s="125" t="s">
        <v>40</v>
      </c>
      <c r="B31" s="4" t="s">
        <v>1</v>
      </c>
      <c r="C31" s="50">
        <v>59000</v>
      </c>
      <c r="D31" s="50">
        <v>62000</v>
      </c>
      <c r="E31" s="50">
        <v>66000</v>
      </c>
      <c r="F31" s="50">
        <v>66000</v>
      </c>
      <c r="G31" s="50">
        <v>68000</v>
      </c>
      <c r="H31" s="50">
        <v>68000</v>
      </c>
      <c r="I31" s="50">
        <v>68000</v>
      </c>
      <c r="J31" s="50">
        <v>71000</v>
      </c>
      <c r="K31" s="50">
        <v>72000</v>
      </c>
      <c r="L31" s="51">
        <v>72000</v>
      </c>
    </row>
    <row r="32" spans="1:12">
      <c r="A32" s="126"/>
      <c r="B32" s="4" t="s">
        <v>2</v>
      </c>
      <c r="C32" s="50">
        <v>54000</v>
      </c>
      <c r="D32" s="50">
        <v>57000</v>
      </c>
      <c r="E32" s="50">
        <v>60000</v>
      </c>
      <c r="F32" s="50">
        <v>60000</v>
      </c>
      <c r="G32" s="50">
        <v>62000</v>
      </c>
      <c r="H32" s="50">
        <v>62000</v>
      </c>
      <c r="I32" s="50">
        <v>62000</v>
      </c>
      <c r="J32" s="50">
        <v>66000</v>
      </c>
      <c r="K32" s="50">
        <v>63000</v>
      </c>
      <c r="L32" s="51">
        <v>63000</v>
      </c>
    </row>
    <row r="33" spans="1:12">
      <c r="A33" s="126"/>
      <c r="B33" s="4" t="s">
        <v>3</v>
      </c>
      <c r="C33" s="50">
        <v>52000</v>
      </c>
      <c r="D33" s="50">
        <v>56000</v>
      </c>
      <c r="E33" s="50">
        <v>59000</v>
      </c>
      <c r="F33" s="50">
        <v>59000</v>
      </c>
      <c r="G33" s="50">
        <v>62000</v>
      </c>
      <c r="H33" s="50">
        <v>62000</v>
      </c>
      <c r="I33" s="50">
        <v>62000</v>
      </c>
      <c r="J33" s="50">
        <v>65000</v>
      </c>
      <c r="K33" s="50">
        <v>62000</v>
      </c>
      <c r="L33" s="51">
        <v>62000</v>
      </c>
    </row>
    <row r="34" spans="1:12">
      <c r="A34" s="126"/>
      <c r="B34" s="4" t="s">
        <v>4</v>
      </c>
      <c r="C34" s="50">
        <v>44000</v>
      </c>
      <c r="D34" s="50">
        <v>47000</v>
      </c>
      <c r="E34" s="50">
        <v>48500</v>
      </c>
      <c r="F34" s="50">
        <v>50000</v>
      </c>
      <c r="G34" s="50">
        <v>52000</v>
      </c>
      <c r="H34" s="50">
        <v>52000</v>
      </c>
      <c r="I34" s="50">
        <v>52000</v>
      </c>
      <c r="J34" s="50">
        <v>52000</v>
      </c>
      <c r="K34" s="50">
        <v>51000</v>
      </c>
      <c r="L34" s="51">
        <v>51000</v>
      </c>
    </row>
    <row r="35" spans="1:12" ht="16.5" thickBot="1">
      <c r="A35" s="127"/>
      <c r="B35" s="48" t="s">
        <v>5</v>
      </c>
      <c r="C35" s="52">
        <v>34000</v>
      </c>
      <c r="D35" s="52">
        <v>38000</v>
      </c>
      <c r="E35" s="52">
        <v>38000</v>
      </c>
      <c r="F35" s="52">
        <v>40000</v>
      </c>
      <c r="G35" s="52">
        <v>45000</v>
      </c>
      <c r="H35" s="52">
        <v>45000</v>
      </c>
      <c r="I35" s="52">
        <v>45000</v>
      </c>
      <c r="J35" s="52">
        <v>43000</v>
      </c>
      <c r="K35" s="52">
        <v>43000</v>
      </c>
      <c r="L35" s="53">
        <v>43000</v>
      </c>
    </row>
    <row r="36" spans="1:12" ht="17.25" thickTop="1" thickBot="1">
      <c r="C36" s="3"/>
      <c r="D36" s="3"/>
      <c r="E36" s="3"/>
      <c r="F36" s="3"/>
      <c r="G36" s="3"/>
      <c r="H36" s="3"/>
      <c r="I36" s="3"/>
      <c r="J36" s="3"/>
      <c r="K36" s="3"/>
      <c r="L36" s="3"/>
    </row>
    <row r="37" spans="1:12" ht="26.1" customHeight="1" thickTop="1">
      <c r="A37" s="47"/>
      <c r="B37" s="49" t="s">
        <v>20</v>
      </c>
      <c r="C37" s="128" t="s">
        <v>37</v>
      </c>
      <c r="D37" s="128"/>
      <c r="E37" s="128"/>
      <c r="F37" s="128"/>
      <c r="G37" s="128"/>
      <c r="H37" s="128"/>
      <c r="I37" s="128"/>
      <c r="J37" s="128"/>
      <c r="K37" s="128"/>
      <c r="L37" s="129"/>
    </row>
    <row r="38" spans="1:12">
      <c r="A38" s="125" t="s">
        <v>41</v>
      </c>
      <c r="B38" s="4" t="s">
        <v>1</v>
      </c>
      <c r="C38" s="54">
        <f t="shared" ref="C38:K38" si="29">C31+(C31*C$23)</f>
        <v>59507.913043478264</v>
      </c>
      <c r="D38" s="54">
        <f t="shared" si="29"/>
        <v>62533.739130434784</v>
      </c>
      <c r="E38" s="54">
        <f t="shared" si="29"/>
        <v>66568.173913043473</v>
      </c>
      <c r="F38" s="54">
        <f t="shared" si="29"/>
        <v>66568.173913043473</v>
      </c>
      <c r="G38" s="54">
        <f t="shared" si="29"/>
        <v>71222.606519947833</v>
      </c>
      <c r="H38" s="54">
        <f t="shared" si="29"/>
        <v>70572.172273947828</v>
      </c>
      <c r="I38" s="54">
        <f t="shared" ref="I38" si="30">I31+(I31*I$23)</f>
        <v>72381.562085547819</v>
      </c>
      <c r="J38" s="54">
        <f t="shared" si="29"/>
        <v>73790.606897654347</v>
      </c>
      <c r="K38" s="54">
        <f t="shared" si="29"/>
        <v>76692.518379156521</v>
      </c>
      <c r="L38" s="55">
        <f>L31+(L31*L23)</f>
        <v>76232.344845756525</v>
      </c>
    </row>
    <row r="39" spans="1:12">
      <c r="A39" s="126"/>
      <c r="B39" s="4" t="s">
        <v>2</v>
      </c>
      <c r="C39" s="54">
        <f t="shared" ref="C39:K39" si="31">C32+(C32*C$23)</f>
        <v>54464.869565217392</v>
      </c>
      <c r="D39" s="54">
        <f t="shared" si="31"/>
        <v>57490.695652173912</v>
      </c>
      <c r="E39" s="54">
        <f t="shared" si="31"/>
        <v>60516.521739130432</v>
      </c>
      <c r="F39" s="54">
        <f t="shared" si="31"/>
        <v>60516.521739130432</v>
      </c>
      <c r="G39" s="54">
        <f t="shared" si="31"/>
        <v>64938.258885834781</v>
      </c>
      <c r="H39" s="54">
        <f t="shared" si="31"/>
        <v>64345.215896834779</v>
      </c>
      <c r="I39" s="54">
        <f t="shared" ref="I39" si="32">I32+(I32*I$23)</f>
        <v>65994.953666234782</v>
      </c>
      <c r="J39" s="54">
        <f t="shared" si="31"/>
        <v>68594.085285143476</v>
      </c>
      <c r="K39" s="54">
        <f t="shared" si="31"/>
        <v>67105.953581761962</v>
      </c>
      <c r="L39" s="55">
        <f t="shared" ref="L39:L42" si="33">L32+(L32*$L$23)</f>
        <v>66703.301740036957</v>
      </c>
    </row>
    <row r="40" spans="1:12">
      <c r="A40" s="126"/>
      <c r="B40" s="4" t="s">
        <v>3</v>
      </c>
      <c r="C40" s="54">
        <f t="shared" ref="C40:K40" si="34">C33+(C33*C$23)</f>
        <v>52447.65217391304</v>
      </c>
      <c r="D40" s="54">
        <f t="shared" si="34"/>
        <v>56482.086956521736</v>
      </c>
      <c r="E40" s="54">
        <f t="shared" si="34"/>
        <v>59507.913043478264</v>
      </c>
      <c r="F40" s="54">
        <f t="shared" si="34"/>
        <v>59507.913043478264</v>
      </c>
      <c r="G40" s="54">
        <f t="shared" si="34"/>
        <v>64938.258885834781</v>
      </c>
      <c r="H40" s="54">
        <f t="shared" si="34"/>
        <v>64345.215896834779</v>
      </c>
      <c r="I40" s="54">
        <f t="shared" ref="I40" si="35">I33+(I33*I$23)</f>
        <v>65994.953666234782</v>
      </c>
      <c r="J40" s="54">
        <f t="shared" si="34"/>
        <v>67554.780962641307</v>
      </c>
      <c r="K40" s="54">
        <f t="shared" si="34"/>
        <v>66040.779715384779</v>
      </c>
      <c r="L40" s="55">
        <f t="shared" si="33"/>
        <v>65644.519172734785</v>
      </c>
    </row>
    <row r="41" spans="1:12">
      <c r="A41" s="126"/>
      <c r="B41" s="4" t="s">
        <v>4</v>
      </c>
      <c r="C41" s="54">
        <f t="shared" ref="C41:K41" si="36">C34+(C34*C$23)</f>
        <v>44378.782608695656</v>
      </c>
      <c r="D41" s="54">
        <f t="shared" si="36"/>
        <v>47404.608695652176</v>
      </c>
      <c r="E41" s="54">
        <f t="shared" si="36"/>
        <v>48917.521739130432</v>
      </c>
      <c r="F41" s="54">
        <f t="shared" si="36"/>
        <v>50430.434782608696</v>
      </c>
      <c r="G41" s="54">
        <f t="shared" si="36"/>
        <v>54464.346162313042</v>
      </c>
      <c r="H41" s="54">
        <f t="shared" si="36"/>
        <v>53966.955268313046</v>
      </c>
      <c r="I41" s="54">
        <f t="shared" ref="I41" si="37">I34+(I34*I$23)</f>
        <v>55350.606300713043</v>
      </c>
      <c r="J41" s="54">
        <f t="shared" si="36"/>
        <v>54043.824770113046</v>
      </c>
      <c r="K41" s="54">
        <f t="shared" si="36"/>
        <v>54323.867185235868</v>
      </c>
      <c r="L41" s="55">
        <f t="shared" si="33"/>
        <v>53997.910932410872</v>
      </c>
    </row>
    <row r="42" spans="1:12" ht="16.5" thickBot="1">
      <c r="A42" s="127"/>
      <c r="B42" s="48" t="s">
        <v>5</v>
      </c>
      <c r="C42" s="56">
        <f t="shared" ref="C42:K42" si="38">C35+(C35*C$23)</f>
        <v>34292.695652173912</v>
      </c>
      <c r="D42" s="56">
        <f t="shared" si="38"/>
        <v>38327.130434782608</v>
      </c>
      <c r="E42" s="56">
        <f t="shared" si="38"/>
        <v>38327.130434782608</v>
      </c>
      <c r="F42" s="56">
        <f t="shared" si="38"/>
        <v>40344.34782608696</v>
      </c>
      <c r="G42" s="56">
        <f t="shared" si="38"/>
        <v>47132.607255847826</v>
      </c>
      <c r="H42" s="56">
        <f t="shared" si="38"/>
        <v>46702.172828347822</v>
      </c>
      <c r="I42" s="56">
        <f t="shared" ref="I42" si="39">I35+(I35*I$23)</f>
        <v>47899.563144847823</v>
      </c>
      <c r="J42" s="56">
        <f t="shared" si="38"/>
        <v>44690.08586759348</v>
      </c>
      <c r="K42" s="56">
        <f t="shared" si="38"/>
        <v>45802.476254218476</v>
      </c>
      <c r="L42" s="57">
        <f t="shared" si="33"/>
        <v>45527.650393993477</v>
      </c>
    </row>
    <row r="43" spans="1:12" ht="17.25" thickTop="1" thickBot="1">
      <c r="L43" s="3"/>
    </row>
    <row r="44" spans="1:12" ht="26.1" customHeight="1" thickTop="1">
      <c r="A44" s="47"/>
      <c r="B44" s="49" t="s">
        <v>35</v>
      </c>
      <c r="C44" s="128" t="s">
        <v>38</v>
      </c>
      <c r="D44" s="128"/>
      <c r="E44" s="128"/>
      <c r="F44" s="128"/>
      <c r="G44" s="128"/>
      <c r="H44" s="128"/>
      <c r="I44" s="128"/>
      <c r="J44" s="128"/>
      <c r="K44" s="128"/>
      <c r="L44" s="129"/>
    </row>
    <row r="45" spans="1:12">
      <c r="A45" s="125" t="s">
        <v>41</v>
      </c>
      <c r="B45" s="4" t="s">
        <v>1</v>
      </c>
      <c r="C45" s="54">
        <f>C31+(C31*C24)</f>
        <v>59507.913043478264</v>
      </c>
      <c r="D45" s="54">
        <f t="shared" ref="D45:L45" si="40">D31+(D31*D24)</f>
        <v>62533.739130434784</v>
      </c>
      <c r="E45" s="54">
        <f t="shared" si="40"/>
        <v>66568.173913043473</v>
      </c>
      <c r="F45" s="54">
        <f t="shared" si="40"/>
        <v>66568.173913043473</v>
      </c>
      <c r="G45" s="54">
        <f t="shared" si="40"/>
        <v>71222.606519947833</v>
      </c>
      <c r="H45" s="54">
        <f t="shared" si="40"/>
        <v>70572.172273947828</v>
      </c>
      <c r="I45" s="54">
        <f t="shared" ref="I45" si="41">I31+(I31*I24)</f>
        <v>72381.562085547819</v>
      </c>
      <c r="J45" s="54">
        <f t="shared" si="40"/>
        <v>73790.606897654347</v>
      </c>
      <c r="K45" s="54">
        <f t="shared" si="40"/>
        <v>76692.518379156521</v>
      </c>
      <c r="L45" s="55">
        <f t="shared" si="40"/>
        <v>76232.344845756525</v>
      </c>
    </row>
    <row r="46" spans="1:12">
      <c r="A46" s="126"/>
      <c r="B46" s="4" t="s">
        <v>2</v>
      </c>
      <c r="C46" s="54">
        <f t="shared" ref="C46:L49" si="42">C32+(C32*C25)</f>
        <v>54464.869565217392</v>
      </c>
      <c r="D46" s="54">
        <f t="shared" si="42"/>
        <v>57490.695652173912</v>
      </c>
      <c r="E46" s="54">
        <f t="shared" si="42"/>
        <v>60516.521739130432</v>
      </c>
      <c r="F46" s="54">
        <f t="shared" si="42"/>
        <v>60516.521739130432</v>
      </c>
      <c r="G46" s="54">
        <f t="shared" si="42"/>
        <v>64938.258885834781</v>
      </c>
      <c r="H46" s="54">
        <f t="shared" si="42"/>
        <v>64345.215896834779</v>
      </c>
      <c r="I46" s="54">
        <f t="shared" ref="I46" si="43">I32+(I32*I25)</f>
        <v>65994.953666234782</v>
      </c>
      <c r="J46" s="54">
        <f t="shared" si="42"/>
        <v>68594.085285143476</v>
      </c>
      <c r="K46" s="54">
        <f t="shared" si="42"/>
        <v>67105.953581761962</v>
      </c>
      <c r="L46" s="55">
        <f t="shared" si="42"/>
        <v>66703.301740036957</v>
      </c>
    </row>
    <row r="47" spans="1:12">
      <c r="A47" s="126"/>
      <c r="B47" s="4" t="s">
        <v>3</v>
      </c>
      <c r="C47" s="54">
        <f t="shared" si="42"/>
        <v>52447.65217391304</v>
      </c>
      <c r="D47" s="54">
        <f t="shared" si="42"/>
        <v>56482.086956521736</v>
      </c>
      <c r="E47" s="54">
        <f t="shared" si="42"/>
        <v>59507.913043478264</v>
      </c>
      <c r="F47" s="54">
        <f t="shared" si="42"/>
        <v>59507.913043478264</v>
      </c>
      <c r="G47" s="54">
        <f t="shared" si="42"/>
        <v>64938.258885834781</v>
      </c>
      <c r="H47" s="54">
        <f t="shared" si="42"/>
        <v>64345.215896834779</v>
      </c>
      <c r="I47" s="54">
        <f t="shared" ref="I47" si="44">I33+(I33*I26)</f>
        <v>65994.953666234782</v>
      </c>
      <c r="J47" s="54">
        <f t="shared" si="42"/>
        <v>67554.780962641307</v>
      </c>
      <c r="K47" s="54">
        <f t="shared" si="42"/>
        <v>66040.779715384779</v>
      </c>
      <c r="L47" s="55">
        <f t="shared" si="42"/>
        <v>65644.519172734785</v>
      </c>
    </row>
    <row r="48" spans="1:12">
      <c r="A48" s="126"/>
      <c r="B48" s="4" t="s">
        <v>4</v>
      </c>
      <c r="C48" s="54">
        <f t="shared" si="42"/>
        <v>44378.782608695656</v>
      </c>
      <c r="D48" s="54">
        <f t="shared" si="42"/>
        <v>47404.608695652176</v>
      </c>
      <c r="E48" s="54">
        <f t="shared" si="42"/>
        <v>48917.521739130432</v>
      </c>
      <c r="F48" s="54">
        <f t="shared" si="42"/>
        <v>50430.434782608696</v>
      </c>
      <c r="G48" s="54">
        <f t="shared" si="42"/>
        <v>54464.346162313042</v>
      </c>
      <c r="H48" s="54">
        <f t="shared" si="42"/>
        <v>53966.955268313046</v>
      </c>
      <c r="I48" s="54">
        <f t="shared" ref="I48" si="45">I34+(I34*I27)</f>
        <v>55350.606300713043</v>
      </c>
      <c r="J48" s="54">
        <f t="shared" si="42"/>
        <v>54043.824770113046</v>
      </c>
      <c r="K48" s="54">
        <f t="shared" si="42"/>
        <v>54323.867185235868</v>
      </c>
      <c r="L48" s="55">
        <f t="shared" si="42"/>
        <v>53997.910932410872</v>
      </c>
    </row>
    <row r="49" spans="1:12" ht="16.5" thickBot="1">
      <c r="A49" s="127"/>
      <c r="B49" s="48" t="s">
        <v>5</v>
      </c>
      <c r="C49" s="56">
        <f t="shared" si="42"/>
        <v>34292.695652173912</v>
      </c>
      <c r="D49" s="56">
        <f t="shared" si="42"/>
        <v>38327.130434782608</v>
      </c>
      <c r="E49" s="56">
        <f t="shared" si="42"/>
        <v>38327.130434782608</v>
      </c>
      <c r="F49" s="56">
        <f t="shared" si="42"/>
        <v>40344.34782608696</v>
      </c>
      <c r="G49" s="56">
        <f t="shared" si="42"/>
        <v>47132.607255847826</v>
      </c>
      <c r="H49" s="56">
        <f t="shared" si="42"/>
        <v>46702.172828347822</v>
      </c>
      <c r="I49" s="56">
        <f t="shared" ref="I49" si="46">I35+(I35*I28)</f>
        <v>47899.563144847823</v>
      </c>
      <c r="J49" s="56">
        <f t="shared" si="42"/>
        <v>44690.08586759348</v>
      </c>
      <c r="K49" s="56">
        <f t="shared" si="42"/>
        <v>45802.476254218476</v>
      </c>
      <c r="L49" s="57">
        <f t="shared" si="42"/>
        <v>45527.650393993477</v>
      </c>
    </row>
    <row r="50" spans="1:12" ht="16.5" thickTop="1"/>
  </sheetData>
  <mergeCells count="12">
    <mergeCell ref="A45:A49"/>
    <mergeCell ref="C30:L30"/>
    <mergeCell ref="C37:L37"/>
    <mergeCell ref="C44:L44"/>
    <mergeCell ref="C1:L1"/>
    <mergeCell ref="A31:A35"/>
    <mergeCell ref="A38:A42"/>
    <mergeCell ref="C13:L13"/>
    <mergeCell ref="C22:L22"/>
    <mergeCell ref="A3:A8"/>
    <mergeCell ref="A14:A19"/>
    <mergeCell ref="A23:A28"/>
  </mergeCells>
  <pageMargins left="0.70866141732283472" right="0.70866141732283472" top="0.78740157480314965" bottom="0.78740157480314965" header="0.31496062992125984" footer="0.31496062992125984"/>
  <pageSetup paperSize="9" scale="59" orientation="portrait" r:id="rId1"/>
  <headerFooter>
    <oddFooter>&amp;R&amp;F,&amp;A,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4"/>
  <sheetViews>
    <sheetView tabSelected="1" zoomScaleNormal="100" workbookViewId="0">
      <pane ySplit="10" topLeftCell="A46" activePane="bottomLeft" state="frozen"/>
      <selection pane="bottomLeft" activeCell="Q8" sqref="Q8"/>
    </sheetView>
  </sheetViews>
  <sheetFormatPr baseColWidth="10" defaultRowHeight="15.75"/>
  <cols>
    <col min="1" max="1" width="6.5" customWidth="1"/>
    <col min="2" max="2" width="29" customWidth="1"/>
    <col min="3" max="3" width="10.75" customWidth="1"/>
    <col min="4" max="5" width="10.875" customWidth="1"/>
    <col min="6" max="6" width="11" customWidth="1"/>
    <col min="7" max="7" width="11.75" customWidth="1"/>
    <col min="8" max="8" width="11.125" customWidth="1"/>
    <col min="9" max="10" width="11" customWidth="1"/>
    <col min="11" max="11" width="11.125" customWidth="1"/>
    <col min="12" max="14" width="10.875" customWidth="1"/>
  </cols>
  <sheetData>
    <row r="1" spans="1:25">
      <c r="A1" s="82"/>
      <c r="B1" s="83"/>
      <c r="C1" s="139" t="s">
        <v>36</v>
      </c>
      <c r="D1" s="140"/>
      <c r="E1" s="140"/>
      <c r="F1" s="140"/>
      <c r="G1" s="140"/>
      <c r="H1" s="140"/>
      <c r="I1" s="140"/>
      <c r="J1" s="140"/>
      <c r="K1" s="140"/>
      <c r="L1" s="140"/>
      <c r="M1" s="140"/>
      <c r="N1" s="141"/>
    </row>
    <row r="2" spans="1:25" ht="90.75">
      <c r="A2" s="84"/>
      <c r="B2" s="85" t="s">
        <v>12</v>
      </c>
      <c r="C2" s="21" t="s">
        <v>52</v>
      </c>
      <c r="D2" s="21" t="s">
        <v>53</v>
      </c>
      <c r="E2" s="21" t="s">
        <v>55</v>
      </c>
      <c r="F2" s="21" t="s">
        <v>54</v>
      </c>
      <c r="G2" s="21" t="s">
        <v>50</v>
      </c>
      <c r="H2" s="21" t="s">
        <v>51</v>
      </c>
      <c r="I2" s="21" t="s">
        <v>47</v>
      </c>
      <c r="J2" s="21" t="s">
        <v>45</v>
      </c>
      <c r="K2" s="21" t="s">
        <v>46</v>
      </c>
      <c r="L2" s="21" t="s">
        <v>48</v>
      </c>
      <c r="M2" s="100" t="s">
        <v>49</v>
      </c>
      <c r="N2" s="108" t="s">
        <v>60</v>
      </c>
    </row>
    <row r="3" spans="1:25" ht="32.25" thickBot="1">
      <c r="A3" s="145" t="s">
        <v>26</v>
      </c>
      <c r="B3" s="23" t="s">
        <v>23</v>
      </c>
      <c r="C3" s="28">
        <v>4.7600000000000003E-2</v>
      </c>
      <c r="D3" s="28">
        <v>4.7600000000000003E-2</v>
      </c>
      <c r="E3" s="28">
        <v>4.7600000000000003E-2</v>
      </c>
      <c r="F3" s="28">
        <v>0.11749999999999999</v>
      </c>
      <c r="G3" s="28">
        <v>4.7600000000000003E-2</v>
      </c>
      <c r="H3" s="28">
        <v>0.1147</v>
      </c>
      <c r="I3" s="28">
        <v>0.1115</v>
      </c>
      <c r="J3" s="28">
        <v>0.1095</v>
      </c>
      <c r="K3" s="28">
        <v>0.11169999999999999</v>
      </c>
      <c r="L3" s="28">
        <v>5.16E-2</v>
      </c>
      <c r="M3" s="101">
        <v>0.1095</v>
      </c>
      <c r="N3" s="109"/>
    </row>
    <row r="4" spans="1:25">
      <c r="A4" s="146"/>
      <c r="B4" s="24" t="s">
        <v>1</v>
      </c>
      <c r="C4" s="29">
        <v>4.99E-2</v>
      </c>
      <c r="D4" s="29">
        <v>5.0799999999999998E-2</v>
      </c>
      <c r="E4" s="29">
        <v>4.99E-2</v>
      </c>
      <c r="F4" s="29">
        <v>0.1051</v>
      </c>
      <c r="G4" s="29">
        <v>4.99E-2</v>
      </c>
      <c r="H4" s="29">
        <v>0.1096</v>
      </c>
      <c r="I4" s="29">
        <v>0.1038</v>
      </c>
      <c r="J4" s="29">
        <v>0.10349999999999999</v>
      </c>
      <c r="K4" s="29">
        <v>0.10349999999999999</v>
      </c>
      <c r="L4" s="29">
        <v>5.1999999999999998E-2</v>
      </c>
      <c r="M4" s="102">
        <v>0.10249999999999999</v>
      </c>
      <c r="N4" s="110"/>
    </row>
    <row r="5" spans="1:25">
      <c r="A5" s="146"/>
      <c r="B5" s="25" t="s">
        <v>2</v>
      </c>
      <c r="C5" s="30">
        <v>5.3999999999999999E-2</v>
      </c>
      <c r="D5" s="30">
        <v>6.0199999999999997E-2</v>
      </c>
      <c r="E5" s="30">
        <v>5.3999999999999999E-2</v>
      </c>
      <c r="F5" s="30">
        <v>0.1192</v>
      </c>
      <c r="G5" s="30">
        <v>5.3999999999999999E-2</v>
      </c>
      <c r="H5" s="30">
        <v>0.11459999999999999</v>
      </c>
      <c r="I5" s="30">
        <v>0.111</v>
      </c>
      <c r="J5" s="30">
        <v>0.1096</v>
      </c>
      <c r="K5" s="30">
        <v>0.1096</v>
      </c>
      <c r="L5" s="30">
        <v>5.1400000000000001E-2</v>
      </c>
      <c r="M5" s="103">
        <v>0.11219999999999999</v>
      </c>
      <c r="N5" s="111"/>
    </row>
    <row r="6" spans="1:25">
      <c r="A6" s="146"/>
      <c r="B6" s="25" t="s">
        <v>3</v>
      </c>
      <c r="C6" s="30">
        <v>5.3999999999999999E-2</v>
      </c>
      <c r="D6" s="30">
        <v>6.0199999999999997E-2</v>
      </c>
      <c r="E6" s="30">
        <v>5.5E-2</v>
      </c>
      <c r="F6" s="30">
        <v>0.1192</v>
      </c>
      <c r="G6" s="30">
        <v>5.3999999999999999E-2</v>
      </c>
      <c r="H6" s="30">
        <v>0.11459999999999999</v>
      </c>
      <c r="I6" s="30">
        <v>0.111</v>
      </c>
      <c r="J6" s="30">
        <v>0.1096</v>
      </c>
      <c r="K6" s="30">
        <v>0.1096</v>
      </c>
      <c r="L6" s="30">
        <v>5.1400000000000001E-2</v>
      </c>
      <c r="M6" s="103">
        <v>0.11219999999999999</v>
      </c>
      <c r="N6" s="111"/>
    </row>
    <row r="7" spans="1:25">
      <c r="A7" s="146"/>
      <c r="B7" s="25" t="s">
        <v>4</v>
      </c>
      <c r="C7" s="30">
        <v>6.4699999999999994E-2</v>
      </c>
      <c r="D7" s="30">
        <v>6.7500000000000004E-2</v>
      </c>
      <c r="E7" s="30">
        <v>6.6100000000000006E-2</v>
      </c>
      <c r="F7" s="30">
        <v>0.12820000000000001</v>
      </c>
      <c r="G7" s="30">
        <v>6.4699999999999994E-2</v>
      </c>
      <c r="H7" s="30">
        <v>0.1249</v>
      </c>
      <c r="I7" s="30">
        <v>0.1179</v>
      </c>
      <c r="J7" s="30">
        <v>0.11990000000000001</v>
      </c>
      <c r="K7" s="30">
        <v>0.11990000000000001</v>
      </c>
      <c r="L7" s="30">
        <v>5.1999999999999998E-2</v>
      </c>
      <c r="M7" s="103">
        <v>0.1203</v>
      </c>
      <c r="N7" s="111"/>
    </row>
    <row r="8" spans="1:25" ht="16.5" thickBot="1">
      <c r="A8" s="147"/>
      <c r="B8" s="26" t="s">
        <v>5</v>
      </c>
      <c r="C8" s="31">
        <v>7.2400000000000006E-2</v>
      </c>
      <c r="D8" s="31">
        <v>7.2400000000000006E-2</v>
      </c>
      <c r="E8" s="31">
        <v>7.2400000000000006E-2</v>
      </c>
      <c r="F8" s="31">
        <v>0.1346</v>
      </c>
      <c r="G8" s="31">
        <v>7.2400000000000006E-2</v>
      </c>
      <c r="H8" s="31">
        <v>0.1346</v>
      </c>
      <c r="I8" s="31">
        <v>0.13109999999999999</v>
      </c>
      <c r="J8" s="31">
        <v>0.12970000000000001</v>
      </c>
      <c r="K8" s="31">
        <v>0.12970000000000001</v>
      </c>
      <c r="L8" s="31">
        <v>5.1999999999999998E-2</v>
      </c>
      <c r="M8" s="104">
        <v>0.13569999999999999</v>
      </c>
      <c r="N8" s="109"/>
    </row>
    <row r="9" spans="1:25" ht="16.5" thickBot="1">
      <c r="A9" s="86" t="s">
        <v>27</v>
      </c>
      <c r="B9" s="27" t="s">
        <v>9</v>
      </c>
      <c r="C9" s="32">
        <v>5.8000000000000003E-2</v>
      </c>
      <c r="D9" s="32">
        <v>5.8000000000000003E-2</v>
      </c>
      <c r="E9" s="32">
        <v>5.8000000000000003E-2</v>
      </c>
      <c r="F9" s="32">
        <v>5.8000000000000003E-2</v>
      </c>
      <c r="G9" s="32">
        <v>5.8000000000000003E-2</v>
      </c>
      <c r="H9" s="32">
        <v>5.8000000000000003E-2</v>
      </c>
      <c r="I9" s="32">
        <v>5.8000000000000003E-2</v>
      </c>
      <c r="J9" s="32">
        <v>5.8000000000000003E-2</v>
      </c>
      <c r="K9" s="32">
        <v>5.8000000000000003E-2</v>
      </c>
      <c r="L9" s="32">
        <v>5.8000000000000003E-2</v>
      </c>
      <c r="M9" s="105">
        <v>5.8000000000000003E-2</v>
      </c>
      <c r="N9" s="112"/>
    </row>
    <row r="10" spans="1:25" s="19" customFormat="1" ht="16.5" thickTop="1">
      <c r="A10" s="87" t="s">
        <v>28</v>
      </c>
      <c r="B10" s="18" t="s">
        <v>21</v>
      </c>
      <c r="C10" s="20">
        <v>0.86956449999999996</v>
      </c>
      <c r="D10" s="20">
        <v>0.86956449999999996</v>
      </c>
      <c r="E10" s="20">
        <v>0.86956449999999996</v>
      </c>
      <c r="F10" s="20">
        <v>0.86956449999999996</v>
      </c>
      <c r="G10" s="20">
        <v>0.86956449999999996</v>
      </c>
      <c r="H10" s="20">
        <v>0.86956449999999996</v>
      </c>
      <c r="I10" s="20">
        <v>0.86956449999999996</v>
      </c>
      <c r="J10" s="20">
        <v>0.86956449999999996</v>
      </c>
      <c r="K10" s="20">
        <v>0.86956449999999996</v>
      </c>
      <c r="L10" s="20">
        <v>0.86956449999999996</v>
      </c>
      <c r="M10" s="106">
        <v>0.86956449999999996</v>
      </c>
      <c r="N10" s="113"/>
      <c r="P10"/>
      <c r="Q10"/>
      <c r="R10"/>
      <c r="S10"/>
      <c r="T10"/>
      <c r="U10"/>
      <c r="V10"/>
      <c r="W10"/>
      <c r="X10"/>
      <c r="Y10"/>
    </row>
    <row r="11" spans="1:25" s="19" customFormat="1" ht="16.5" thickBot="1">
      <c r="A11" s="88" t="s">
        <v>29</v>
      </c>
      <c r="B11" s="89" t="s">
        <v>22</v>
      </c>
      <c r="C11" s="90">
        <f t="shared" ref="C11:G11" si="0">15/115</f>
        <v>0.13043478260869565</v>
      </c>
      <c r="D11" s="90">
        <f t="shared" si="0"/>
        <v>0.13043478260869565</v>
      </c>
      <c r="E11" s="90">
        <f t="shared" si="0"/>
        <v>0.13043478260869565</v>
      </c>
      <c r="F11" s="90">
        <f t="shared" si="0"/>
        <v>0.13043478260869565</v>
      </c>
      <c r="G11" s="90">
        <f t="shared" si="0"/>
        <v>0.13043478260869565</v>
      </c>
      <c r="H11" s="90">
        <f t="shared" ref="H11:M11" si="1">15/115</f>
        <v>0.13043478260869565</v>
      </c>
      <c r="I11" s="90">
        <f t="shared" si="1"/>
        <v>0.13043478260869565</v>
      </c>
      <c r="J11" s="90">
        <f t="shared" si="1"/>
        <v>0.13043478260869565</v>
      </c>
      <c r="K11" s="90">
        <f t="shared" si="1"/>
        <v>0.13043478260869565</v>
      </c>
      <c r="L11" s="90">
        <f t="shared" si="1"/>
        <v>0.13043478260869565</v>
      </c>
      <c r="M11" s="107">
        <f t="shared" si="1"/>
        <v>0.13043478260869565</v>
      </c>
      <c r="N11" s="114"/>
    </row>
    <row r="12" spans="1:25" ht="9" customHeight="1" thickBot="1"/>
    <row r="13" spans="1:25" ht="33" customHeight="1">
      <c r="A13" s="77"/>
      <c r="B13" s="78"/>
      <c r="C13" s="148" t="s">
        <v>25</v>
      </c>
      <c r="D13" s="149"/>
      <c r="E13" s="149"/>
      <c r="F13" s="149"/>
      <c r="G13" s="149"/>
      <c r="H13" s="149"/>
      <c r="I13" s="149"/>
      <c r="J13" s="149"/>
      <c r="K13" s="149"/>
      <c r="L13" s="149"/>
      <c r="M13" s="149"/>
      <c r="N13" s="117"/>
    </row>
    <row r="14" spans="1:25" ht="32.25" thickBot="1">
      <c r="A14" s="145" t="s">
        <v>30</v>
      </c>
      <c r="B14" s="23" t="s">
        <v>23</v>
      </c>
      <c r="C14" s="33">
        <f>C3*C10</f>
        <v>4.1391270200000004E-2</v>
      </c>
      <c r="D14" s="33">
        <f t="shared" ref="D14:M14" si="2">D3*D10</f>
        <v>4.1391270200000004E-2</v>
      </c>
      <c r="E14" s="33">
        <f t="shared" ref="E14" si="3">E3*E10</f>
        <v>4.1391270200000004E-2</v>
      </c>
      <c r="F14" s="33">
        <f t="shared" si="2"/>
        <v>0.10217382874999999</v>
      </c>
      <c r="G14" s="33">
        <f t="shared" si="2"/>
        <v>4.1391270200000004E-2</v>
      </c>
      <c r="H14" s="33">
        <f t="shared" si="2"/>
        <v>9.9739048149999995E-2</v>
      </c>
      <c r="I14" s="33">
        <f t="shared" si="2"/>
        <v>9.6956441749999997E-2</v>
      </c>
      <c r="J14" s="33">
        <f t="shared" ref="J14" si="4">J3*J10</f>
        <v>9.5217312749999991E-2</v>
      </c>
      <c r="K14" s="33">
        <f t="shared" si="2"/>
        <v>9.7130354649999986E-2</v>
      </c>
      <c r="L14" s="33">
        <f t="shared" si="2"/>
        <v>4.4869528200000001E-2</v>
      </c>
      <c r="M14" s="115">
        <f t="shared" si="2"/>
        <v>9.5217312749999991E-2</v>
      </c>
      <c r="N14" s="118"/>
    </row>
    <row r="15" spans="1:25">
      <c r="A15" s="146"/>
      <c r="B15" s="24" t="s">
        <v>1</v>
      </c>
      <c r="C15" s="33">
        <f t="shared" ref="C15:M19" si="5">C4*C$10</f>
        <v>4.3391268550000001E-2</v>
      </c>
      <c r="D15" s="33">
        <f t="shared" si="5"/>
        <v>4.4173876599999995E-2</v>
      </c>
      <c r="E15" s="33">
        <f t="shared" ref="E15" si="6">E4*E$10</f>
        <v>4.3391268550000001E-2</v>
      </c>
      <c r="F15" s="33">
        <f t="shared" si="5"/>
        <v>9.139122895E-2</v>
      </c>
      <c r="G15" s="33">
        <f t="shared" si="5"/>
        <v>4.3391268550000001E-2</v>
      </c>
      <c r="H15" s="33">
        <f t="shared" si="5"/>
        <v>9.53042692E-2</v>
      </c>
      <c r="I15" s="33">
        <f t="shared" si="5"/>
        <v>9.0260795099999999E-2</v>
      </c>
      <c r="J15" s="33">
        <f t="shared" ref="J15" si="7">J4*J$10</f>
        <v>8.9999925749999987E-2</v>
      </c>
      <c r="K15" s="33">
        <f t="shared" si="5"/>
        <v>8.9999925749999987E-2</v>
      </c>
      <c r="L15" s="33">
        <f t="shared" si="5"/>
        <v>4.5217353999999994E-2</v>
      </c>
      <c r="M15" s="115">
        <f t="shared" si="5"/>
        <v>8.9130361249999984E-2</v>
      </c>
      <c r="N15" s="118"/>
    </row>
    <row r="16" spans="1:25">
      <c r="A16" s="146"/>
      <c r="B16" s="25" t="s">
        <v>2</v>
      </c>
      <c r="C16" s="33">
        <f t="shared" si="5"/>
        <v>4.6956483E-2</v>
      </c>
      <c r="D16" s="33">
        <f t="shared" si="5"/>
        <v>5.2347782899999994E-2</v>
      </c>
      <c r="E16" s="33">
        <f t="shared" ref="E16" si="8">E5*E$10</f>
        <v>4.6956483E-2</v>
      </c>
      <c r="F16" s="33">
        <f t="shared" si="5"/>
        <v>0.10365208839999999</v>
      </c>
      <c r="G16" s="33">
        <f t="shared" si="5"/>
        <v>4.6956483E-2</v>
      </c>
      <c r="H16" s="33">
        <f t="shared" si="5"/>
        <v>9.9652091699999987E-2</v>
      </c>
      <c r="I16" s="33">
        <f t="shared" si="5"/>
        <v>9.6521659499999996E-2</v>
      </c>
      <c r="J16" s="33">
        <f t="shared" ref="J16" si="9">J5*J$10</f>
        <v>9.53042692E-2</v>
      </c>
      <c r="K16" s="33">
        <f t="shared" si="5"/>
        <v>9.53042692E-2</v>
      </c>
      <c r="L16" s="33">
        <f t="shared" si="5"/>
        <v>4.4695615299999998E-2</v>
      </c>
      <c r="M16" s="115">
        <f t="shared" si="5"/>
        <v>9.7565136899999988E-2</v>
      </c>
      <c r="N16" s="118"/>
    </row>
    <row r="17" spans="1:14">
      <c r="A17" s="146"/>
      <c r="B17" s="25" t="s">
        <v>3</v>
      </c>
      <c r="C17" s="33">
        <f t="shared" si="5"/>
        <v>4.6956483E-2</v>
      </c>
      <c r="D17" s="33">
        <f t="shared" si="5"/>
        <v>5.2347782899999994E-2</v>
      </c>
      <c r="E17" s="33">
        <f t="shared" ref="E17" si="10">E6*E$10</f>
        <v>4.7826047499999996E-2</v>
      </c>
      <c r="F17" s="33">
        <f t="shared" si="5"/>
        <v>0.10365208839999999</v>
      </c>
      <c r="G17" s="33">
        <f t="shared" si="5"/>
        <v>4.6956483E-2</v>
      </c>
      <c r="H17" s="33">
        <f t="shared" si="5"/>
        <v>9.9652091699999987E-2</v>
      </c>
      <c r="I17" s="33">
        <f t="shared" si="5"/>
        <v>9.6521659499999996E-2</v>
      </c>
      <c r="J17" s="33">
        <f t="shared" ref="J17" si="11">J6*J$10</f>
        <v>9.53042692E-2</v>
      </c>
      <c r="K17" s="33">
        <f t="shared" si="5"/>
        <v>9.53042692E-2</v>
      </c>
      <c r="L17" s="33">
        <f t="shared" si="5"/>
        <v>4.4695615299999998E-2</v>
      </c>
      <c r="M17" s="115">
        <f t="shared" si="5"/>
        <v>9.7565136899999988E-2</v>
      </c>
      <c r="N17" s="118"/>
    </row>
    <row r="18" spans="1:14">
      <c r="A18" s="146"/>
      <c r="B18" s="25" t="s">
        <v>4</v>
      </c>
      <c r="C18" s="33">
        <f t="shared" si="5"/>
        <v>5.6260823149999993E-2</v>
      </c>
      <c r="D18" s="33">
        <f t="shared" si="5"/>
        <v>5.8695603749999999E-2</v>
      </c>
      <c r="E18" s="33">
        <f t="shared" ref="E18" si="12">E7*E$10</f>
        <v>5.7478213450000003E-2</v>
      </c>
      <c r="F18" s="33">
        <f t="shared" si="5"/>
        <v>0.11147816890000001</v>
      </c>
      <c r="G18" s="33">
        <f t="shared" si="5"/>
        <v>5.6260823149999993E-2</v>
      </c>
      <c r="H18" s="33">
        <f t="shared" si="5"/>
        <v>0.10860860604999999</v>
      </c>
      <c r="I18" s="33">
        <f t="shared" si="5"/>
        <v>0.10252165454999999</v>
      </c>
      <c r="J18" s="33">
        <f t="shared" ref="J18" si="13">J7*J$10</f>
        <v>0.10426078355</v>
      </c>
      <c r="K18" s="33">
        <f t="shared" si="5"/>
        <v>0.10426078355</v>
      </c>
      <c r="L18" s="33">
        <f t="shared" si="5"/>
        <v>4.5217353999999994E-2</v>
      </c>
      <c r="M18" s="115">
        <f t="shared" si="5"/>
        <v>0.10460860934999999</v>
      </c>
      <c r="N18" s="118"/>
    </row>
    <row r="19" spans="1:14" ht="16.5" thickBot="1">
      <c r="A19" s="147"/>
      <c r="B19" s="26" t="s">
        <v>5</v>
      </c>
      <c r="C19" s="33">
        <f t="shared" si="5"/>
        <v>6.2956469799999998E-2</v>
      </c>
      <c r="D19" s="33">
        <f t="shared" si="5"/>
        <v>6.2956469799999998E-2</v>
      </c>
      <c r="E19" s="33">
        <f t="shared" ref="E19" si="14">E8*E$10</f>
        <v>6.2956469799999998E-2</v>
      </c>
      <c r="F19" s="33">
        <f t="shared" si="5"/>
        <v>0.11704338169999999</v>
      </c>
      <c r="G19" s="33">
        <f t="shared" si="5"/>
        <v>6.2956469799999998E-2</v>
      </c>
      <c r="H19" s="33">
        <f t="shared" si="5"/>
        <v>0.11704338169999999</v>
      </c>
      <c r="I19" s="33">
        <f t="shared" si="5"/>
        <v>0.11399990594999999</v>
      </c>
      <c r="J19" s="33">
        <f t="shared" ref="J19" si="15">J8*J$10</f>
        <v>0.11278251565</v>
      </c>
      <c r="K19" s="33">
        <f t="shared" si="5"/>
        <v>0.11278251565</v>
      </c>
      <c r="L19" s="33">
        <f t="shared" si="5"/>
        <v>4.5217353999999994E-2</v>
      </c>
      <c r="M19" s="115">
        <f t="shared" si="5"/>
        <v>0.11799990264999999</v>
      </c>
      <c r="N19" s="118"/>
    </row>
    <row r="20" spans="1:14" ht="16.5" thickBot="1">
      <c r="A20" s="79" t="s">
        <v>31</v>
      </c>
      <c r="B20" s="80" t="s">
        <v>9</v>
      </c>
      <c r="C20" s="81">
        <f t="shared" ref="C20:G20" si="16">C9*C11</f>
        <v>7.5652173913043482E-3</v>
      </c>
      <c r="D20" s="81">
        <f t="shared" si="16"/>
        <v>7.5652173913043482E-3</v>
      </c>
      <c r="E20" s="81">
        <f t="shared" ref="E20" si="17">E9*E11</f>
        <v>7.5652173913043482E-3</v>
      </c>
      <c r="F20" s="81">
        <f t="shared" si="16"/>
        <v>7.5652173913043482E-3</v>
      </c>
      <c r="G20" s="81">
        <f t="shared" si="16"/>
        <v>7.5652173913043482E-3</v>
      </c>
      <c r="H20" s="81">
        <f>H9*H11</f>
        <v>7.5652173913043482E-3</v>
      </c>
      <c r="I20" s="81">
        <f t="shared" ref="I20:M20" si="18">I9*I11</f>
        <v>7.5652173913043482E-3</v>
      </c>
      <c r="J20" s="81">
        <f t="shared" ref="J20" si="19">J9*J11</f>
        <v>7.5652173913043482E-3</v>
      </c>
      <c r="K20" s="81">
        <f t="shared" si="18"/>
        <v>7.5652173913043482E-3</v>
      </c>
      <c r="L20" s="81">
        <f t="shared" si="18"/>
        <v>7.5652173913043482E-3</v>
      </c>
      <c r="M20" s="116">
        <f t="shared" si="18"/>
        <v>7.5652173913043482E-3</v>
      </c>
      <c r="N20" s="93"/>
    </row>
    <row r="21" spans="1:14" ht="9" customHeight="1" thickBot="1">
      <c r="A21" s="42"/>
      <c r="B21" s="42"/>
      <c r="C21" s="43"/>
      <c r="D21" s="43"/>
      <c r="E21" s="43"/>
      <c r="F21" s="43"/>
      <c r="G21" s="43"/>
      <c r="H21" s="43"/>
      <c r="I21" s="43"/>
      <c r="J21" s="43"/>
      <c r="K21" s="43"/>
      <c r="L21" s="43"/>
      <c r="M21" s="43"/>
      <c r="N21" s="75"/>
    </row>
    <row r="22" spans="1:14" ht="26.1" customHeight="1">
      <c r="A22" s="77"/>
      <c r="B22" s="78"/>
      <c r="C22" s="150" t="s">
        <v>32</v>
      </c>
      <c r="D22" s="151"/>
      <c r="E22" s="151"/>
      <c r="F22" s="151"/>
      <c r="G22" s="151"/>
      <c r="H22" s="151"/>
      <c r="I22" s="151"/>
      <c r="J22" s="151"/>
      <c r="K22" s="151"/>
      <c r="L22" s="151"/>
      <c r="M22" s="151"/>
      <c r="N22" s="120"/>
    </row>
    <row r="23" spans="1:14" s="12" customFormat="1" ht="21">
      <c r="A23" s="142" t="s">
        <v>33</v>
      </c>
      <c r="B23" s="34" t="s">
        <v>19</v>
      </c>
      <c r="C23" s="35">
        <f t="shared" ref="C23:M23" si="20">(C14+C20)</f>
        <v>4.8956487591304353E-2</v>
      </c>
      <c r="D23" s="35">
        <f t="shared" si="20"/>
        <v>4.8956487591304353E-2</v>
      </c>
      <c r="E23" s="35">
        <f t="shared" ref="E23" si="21">(E14+E20)</f>
        <v>4.8956487591304353E-2</v>
      </c>
      <c r="F23" s="35">
        <f t="shared" si="20"/>
        <v>0.10973904614130434</v>
      </c>
      <c r="G23" s="35">
        <f t="shared" si="20"/>
        <v>4.8956487591304353E-2</v>
      </c>
      <c r="H23" s="35">
        <f t="shared" si="20"/>
        <v>0.10730426554130434</v>
      </c>
      <c r="I23" s="35">
        <f t="shared" si="20"/>
        <v>0.10452165914130435</v>
      </c>
      <c r="J23" s="35">
        <f t="shared" ref="J23" si="22">(J14+J20)</f>
        <v>0.10278253014130434</v>
      </c>
      <c r="K23" s="35">
        <f t="shared" si="20"/>
        <v>0.10469557204130434</v>
      </c>
      <c r="L23" s="35">
        <f t="shared" si="20"/>
        <v>5.2434745591304351E-2</v>
      </c>
      <c r="M23" s="119">
        <f t="shared" si="20"/>
        <v>0.10278253014130434</v>
      </c>
      <c r="N23" s="91"/>
    </row>
    <row r="24" spans="1:14" s="12" customFormat="1" ht="21">
      <c r="A24" s="143"/>
      <c r="B24" s="34" t="s">
        <v>1</v>
      </c>
      <c r="C24" s="35">
        <f t="shared" ref="C24:M28" si="23">(C15+C$20)</f>
        <v>5.095648594130435E-2</v>
      </c>
      <c r="D24" s="35">
        <f t="shared" si="23"/>
        <v>5.1739093991304344E-2</v>
      </c>
      <c r="E24" s="35">
        <f t="shared" ref="E24" si="24">(E15+E$20)</f>
        <v>5.095648594130435E-2</v>
      </c>
      <c r="F24" s="35">
        <f t="shared" si="23"/>
        <v>9.8956446341304349E-2</v>
      </c>
      <c r="G24" s="35">
        <f t="shared" si="23"/>
        <v>5.095648594130435E-2</v>
      </c>
      <c r="H24" s="35">
        <f t="shared" si="23"/>
        <v>0.10286948659130435</v>
      </c>
      <c r="I24" s="35">
        <f t="shared" si="23"/>
        <v>9.7826012491304348E-2</v>
      </c>
      <c r="J24" s="35">
        <f t="shared" ref="J24" si="25">(J15+J$20)</f>
        <v>9.7565143141304336E-2</v>
      </c>
      <c r="K24" s="35">
        <f t="shared" si="23"/>
        <v>9.7565143141304336E-2</v>
      </c>
      <c r="L24" s="35">
        <f t="shared" si="23"/>
        <v>5.2782571391304343E-2</v>
      </c>
      <c r="M24" s="119">
        <f t="shared" si="23"/>
        <v>9.6695578641304333E-2</v>
      </c>
      <c r="N24" s="91"/>
    </row>
    <row r="25" spans="1:14" s="12" customFormat="1" ht="21">
      <c r="A25" s="143"/>
      <c r="B25" s="34" t="s">
        <v>2</v>
      </c>
      <c r="C25" s="35">
        <f t="shared" si="23"/>
        <v>5.4521700391304349E-2</v>
      </c>
      <c r="D25" s="35">
        <f t="shared" si="23"/>
        <v>5.9913000291304343E-2</v>
      </c>
      <c r="E25" s="35">
        <f t="shared" ref="E25" si="26">(E16+E$20)</f>
        <v>5.4521700391304349E-2</v>
      </c>
      <c r="F25" s="35">
        <f t="shared" si="23"/>
        <v>0.11121730579130434</v>
      </c>
      <c r="G25" s="35">
        <f t="shared" si="23"/>
        <v>5.4521700391304349E-2</v>
      </c>
      <c r="H25" s="35">
        <f t="shared" si="23"/>
        <v>0.10721730909130434</v>
      </c>
      <c r="I25" s="35">
        <f t="shared" si="23"/>
        <v>0.10408687689130434</v>
      </c>
      <c r="J25" s="35">
        <f t="shared" ref="J25" si="27">(J16+J$20)</f>
        <v>0.10286948659130435</v>
      </c>
      <c r="K25" s="35">
        <f t="shared" si="23"/>
        <v>0.10286948659130435</v>
      </c>
      <c r="L25" s="35">
        <f t="shared" si="23"/>
        <v>5.2260832691304347E-2</v>
      </c>
      <c r="M25" s="119">
        <f t="shared" si="23"/>
        <v>0.10513035429130434</v>
      </c>
      <c r="N25" s="91"/>
    </row>
    <row r="26" spans="1:14" s="12" customFormat="1" ht="21">
      <c r="A26" s="143"/>
      <c r="B26" s="34" t="s">
        <v>3</v>
      </c>
      <c r="C26" s="35">
        <f t="shared" si="23"/>
        <v>5.4521700391304349E-2</v>
      </c>
      <c r="D26" s="35">
        <f t="shared" si="23"/>
        <v>5.9913000291304343E-2</v>
      </c>
      <c r="E26" s="35">
        <f t="shared" ref="E26" si="28">(E17+E$20)</f>
        <v>5.5391264891304345E-2</v>
      </c>
      <c r="F26" s="35">
        <f t="shared" si="23"/>
        <v>0.11121730579130434</v>
      </c>
      <c r="G26" s="35">
        <f t="shared" si="23"/>
        <v>5.4521700391304349E-2</v>
      </c>
      <c r="H26" s="35">
        <f t="shared" si="23"/>
        <v>0.10721730909130434</v>
      </c>
      <c r="I26" s="35">
        <f t="shared" si="23"/>
        <v>0.10408687689130434</v>
      </c>
      <c r="J26" s="35">
        <f t="shared" ref="J26" si="29">(J17+J$20)</f>
        <v>0.10286948659130435</v>
      </c>
      <c r="K26" s="35">
        <f t="shared" si="23"/>
        <v>0.10286948659130435</v>
      </c>
      <c r="L26" s="35">
        <f t="shared" si="23"/>
        <v>5.2260832691304347E-2</v>
      </c>
      <c r="M26" s="119">
        <f t="shared" si="23"/>
        <v>0.10513035429130434</v>
      </c>
      <c r="N26" s="91"/>
    </row>
    <row r="27" spans="1:14" s="12" customFormat="1" ht="21">
      <c r="A27" s="143"/>
      <c r="B27" s="34" t="s">
        <v>4</v>
      </c>
      <c r="C27" s="35">
        <f t="shared" si="23"/>
        <v>6.3826040541304335E-2</v>
      </c>
      <c r="D27" s="35">
        <f t="shared" si="23"/>
        <v>6.6260821141304341E-2</v>
      </c>
      <c r="E27" s="35">
        <f t="shared" ref="E27" si="30">(E18+E$20)</f>
        <v>6.5043430841304345E-2</v>
      </c>
      <c r="F27" s="35">
        <f t="shared" si="23"/>
        <v>0.11904338629130436</v>
      </c>
      <c r="G27" s="35">
        <f t="shared" si="23"/>
        <v>6.3826040541304335E-2</v>
      </c>
      <c r="H27" s="35">
        <f t="shared" si="23"/>
        <v>0.11617382344130434</v>
      </c>
      <c r="I27" s="35">
        <f t="shared" si="23"/>
        <v>0.11008687194130434</v>
      </c>
      <c r="J27" s="35">
        <f t="shared" ref="J27" si="31">(J18+J$20)</f>
        <v>0.11182600094130435</v>
      </c>
      <c r="K27" s="35">
        <f t="shared" si="23"/>
        <v>0.11182600094130435</v>
      </c>
      <c r="L27" s="35">
        <f t="shared" si="23"/>
        <v>5.2782571391304343E-2</v>
      </c>
      <c r="M27" s="119">
        <f t="shared" si="23"/>
        <v>0.11217382674130434</v>
      </c>
      <c r="N27" s="91"/>
    </row>
    <row r="28" spans="1:14" s="12" customFormat="1" ht="21.75" thickBot="1">
      <c r="A28" s="144"/>
      <c r="B28" s="92" t="s">
        <v>5</v>
      </c>
      <c r="C28" s="81">
        <f t="shared" si="23"/>
        <v>7.0521687191304347E-2</v>
      </c>
      <c r="D28" s="81">
        <f t="shared" si="23"/>
        <v>7.0521687191304347E-2</v>
      </c>
      <c r="E28" s="81">
        <f t="shared" ref="E28" si="32">(E19+E$20)</f>
        <v>7.0521687191304347E-2</v>
      </c>
      <c r="F28" s="81">
        <f t="shared" si="23"/>
        <v>0.12460859909130434</v>
      </c>
      <c r="G28" s="81">
        <f t="shared" si="23"/>
        <v>7.0521687191304347E-2</v>
      </c>
      <c r="H28" s="81">
        <f t="shared" si="23"/>
        <v>0.12460859909130434</v>
      </c>
      <c r="I28" s="81">
        <f t="shared" si="23"/>
        <v>0.12156512334130434</v>
      </c>
      <c r="J28" s="81">
        <f t="shared" ref="J28" si="33">(J19+J$20)</f>
        <v>0.12034773304130435</v>
      </c>
      <c r="K28" s="81">
        <f t="shared" si="23"/>
        <v>0.12034773304130435</v>
      </c>
      <c r="L28" s="81">
        <f t="shared" si="23"/>
        <v>5.2782571391304343E-2</v>
      </c>
      <c r="M28" s="116">
        <f t="shared" si="23"/>
        <v>0.12556512004130432</v>
      </c>
      <c r="N28" s="93"/>
    </row>
    <row r="29" spans="1:14" s="12" customFormat="1" ht="12.95" customHeight="1" thickBot="1">
      <c r="C29" s="17"/>
      <c r="D29" s="17"/>
      <c r="E29" s="17"/>
      <c r="F29" s="17"/>
      <c r="G29" s="17"/>
      <c r="H29" s="17"/>
      <c r="I29" s="17"/>
      <c r="J29" s="17"/>
      <c r="K29" s="17"/>
      <c r="L29" s="17"/>
      <c r="M29" s="17"/>
      <c r="N29" s="17"/>
    </row>
    <row r="30" spans="1:14" ht="26.1" customHeight="1" thickTop="1">
      <c r="A30" s="47"/>
      <c r="B30" s="49" t="s">
        <v>44</v>
      </c>
      <c r="C30" s="128" t="s">
        <v>34</v>
      </c>
      <c r="D30" s="128"/>
      <c r="E30" s="128"/>
      <c r="F30" s="128"/>
      <c r="G30" s="128"/>
      <c r="H30" s="128"/>
      <c r="I30" s="128"/>
      <c r="J30" s="128"/>
      <c r="K30" s="128"/>
      <c r="L30" s="128"/>
      <c r="M30" s="129"/>
      <c r="N30" s="74"/>
    </row>
    <row r="31" spans="1:14">
      <c r="A31" s="125" t="s">
        <v>40</v>
      </c>
      <c r="B31" s="4" t="s">
        <v>1</v>
      </c>
      <c r="C31" s="70">
        <f>'korr. letzte Anp. rote-Punkte'!C45</f>
        <v>59507.913043478264</v>
      </c>
      <c r="D31" s="70">
        <f>'korr. letzte Anp. rote-Punkte'!D45</f>
        <v>62533.739130434784</v>
      </c>
      <c r="E31" s="70">
        <f>'korr. letzte Anp. rote-Punkte'!E45</f>
        <v>66568.173913043473</v>
      </c>
      <c r="F31" s="70">
        <f>'korr. letzte Anp. rote-Punkte'!E45</f>
        <v>66568.173913043473</v>
      </c>
      <c r="G31" s="70">
        <f>'korr. letzte Anp. rote-Punkte'!F45</f>
        <v>66568.173913043473</v>
      </c>
      <c r="H31" s="70">
        <f>'korr. letzte Anp. rote-Punkte'!G45</f>
        <v>71222.606519947833</v>
      </c>
      <c r="I31" s="70">
        <f>'korr. letzte Anp. rote-Punkte'!H45</f>
        <v>70572.172273947828</v>
      </c>
      <c r="J31" s="70">
        <f>'korr. letzte Anp. rote-Punkte'!I45</f>
        <v>72381.562085547819</v>
      </c>
      <c r="K31" s="70">
        <f>'korr. letzte Anp. rote-Punkte'!J45</f>
        <v>73790.606897654347</v>
      </c>
      <c r="L31" s="70">
        <f>'korr. letzte Anp. rote-Punkte'!K45</f>
        <v>76692.518379156521</v>
      </c>
      <c r="M31" s="71">
        <f>'korr. letzte Anp. rote-Punkte'!L45</f>
        <v>76232.344845756525</v>
      </c>
      <c r="N31" s="76"/>
    </row>
    <row r="32" spans="1:14">
      <c r="A32" s="126"/>
      <c r="B32" s="4" t="s">
        <v>2</v>
      </c>
      <c r="C32" s="70">
        <f>'korr. letzte Anp. rote-Punkte'!C46</f>
        <v>54464.869565217392</v>
      </c>
      <c r="D32" s="70">
        <f>'korr. letzte Anp. rote-Punkte'!D46</f>
        <v>57490.695652173912</v>
      </c>
      <c r="E32" s="70">
        <f>'korr. letzte Anp. rote-Punkte'!E46</f>
        <v>60516.521739130432</v>
      </c>
      <c r="F32" s="70">
        <f>'korr. letzte Anp. rote-Punkte'!E46</f>
        <v>60516.521739130432</v>
      </c>
      <c r="G32" s="70">
        <f>'korr. letzte Anp. rote-Punkte'!F46</f>
        <v>60516.521739130432</v>
      </c>
      <c r="H32" s="70">
        <f>'korr. letzte Anp. rote-Punkte'!G46</f>
        <v>64938.258885834781</v>
      </c>
      <c r="I32" s="70">
        <f>'korr. letzte Anp. rote-Punkte'!H46</f>
        <v>64345.215896834779</v>
      </c>
      <c r="J32" s="70">
        <f>'korr. letzte Anp. rote-Punkte'!I46</f>
        <v>65994.953666234782</v>
      </c>
      <c r="K32" s="70">
        <f>'korr. letzte Anp. rote-Punkte'!J46</f>
        <v>68594.085285143476</v>
      </c>
      <c r="L32" s="70">
        <f>'korr. letzte Anp. rote-Punkte'!K46</f>
        <v>67105.953581761962</v>
      </c>
      <c r="M32" s="71">
        <f>'korr. letzte Anp. rote-Punkte'!L46</f>
        <v>66703.301740036957</v>
      </c>
      <c r="N32" s="76"/>
    </row>
    <row r="33" spans="1:14">
      <c r="A33" s="126"/>
      <c r="B33" s="4" t="s">
        <v>3</v>
      </c>
      <c r="C33" s="70">
        <f>'korr. letzte Anp. rote-Punkte'!C47</f>
        <v>52447.65217391304</v>
      </c>
      <c r="D33" s="70">
        <f>'korr. letzte Anp. rote-Punkte'!D47</f>
        <v>56482.086956521736</v>
      </c>
      <c r="E33" s="70">
        <f>'korr. letzte Anp. rote-Punkte'!E47</f>
        <v>59507.913043478264</v>
      </c>
      <c r="F33" s="70">
        <f>'korr. letzte Anp. rote-Punkte'!E47</f>
        <v>59507.913043478264</v>
      </c>
      <c r="G33" s="70">
        <f>'korr. letzte Anp. rote-Punkte'!F47</f>
        <v>59507.913043478264</v>
      </c>
      <c r="H33" s="70">
        <f>'korr. letzte Anp. rote-Punkte'!G47</f>
        <v>64938.258885834781</v>
      </c>
      <c r="I33" s="70">
        <f>'korr. letzte Anp. rote-Punkte'!H47</f>
        <v>64345.215896834779</v>
      </c>
      <c r="J33" s="70">
        <f>'korr. letzte Anp. rote-Punkte'!I47</f>
        <v>65994.953666234782</v>
      </c>
      <c r="K33" s="70">
        <f>'korr. letzte Anp. rote-Punkte'!J47</f>
        <v>67554.780962641307</v>
      </c>
      <c r="L33" s="70">
        <f>'korr. letzte Anp. rote-Punkte'!K47</f>
        <v>66040.779715384779</v>
      </c>
      <c r="M33" s="71">
        <f>'korr. letzte Anp. rote-Punkte'!L47</f>
        <v>65644.519172734785</v>
      </c>
      <c r="N33" s="76"/>
    </row>
    <row r="34" spans="1:14">
      <c r="A34" s="126"/>
      <c r="B34" s="4" t="s">
        <v>4</v>
      </c>
      <c r="C34" s="70">
        <f>'korr. letzte Anp. rote-Punkte'!C48</f>
        <v>44378.782608695656</v>
      </c>
      <c r="D34" s="70">
        <f>'korr. letzte Anp. rote-Punkte'!D48</f>
        <v>47404.608695652176</v>
      </c>
      <c r="E34" s="70">
        <f>'korr. letzte Anp. rote-Punkte'!E48</f>
        <v>48917.521739130432</v>
      </c>
      <c r="F34" s="70">
        <f>'korr. letzte Anp. rote-Punkte'!E48</f>
        <v>48917.521739130432</v>
      </c>
      <c r="G34" s="70">
        <f>'korr. letzte Anp. rote-Punkte'!F48</f>
        <v>50430.434782608696</v>
      </c>
      <c r="H34" s="70">
        <f>'korr. letzte Anp. rote-Punkte'!G48</f>
        <v>54464.346162313042</v>
      </c>
      <c r="I34" s="70">
        <f>'korr. letzte Anp. rote-Punkte'!H48</f>
        <v>53966.955268313046</v>
      </c>
      <c r="J34" s="70">
        <f>'korr. letzte Anp. rote-Punkte'!I48</f>
        <v>55350.606300713043</v>
      </c>
      <c r="K34" s="70">
        <f>'korr. letzte Anp. rote-Punkte'!J48</f>
        <v>54043.824770113046</v>
      </c>
      <c r="L34" s="70">
        <f>'korr. letzte Anp. rote-Punkte'!K48</f>
        <v>54323.867185235868</v>
      </c>
      <c r="M34" s="71">
        <f>'korr. letzte Anp. rote-Punkte'!L48</f>
        <v>53997.910932410872</v>
      </c>
      <c r="N34" s="76"/>
    </row>
    <row r="35" spans="1:14" ht="16.5" thickBot="1">
      <c r="A35" s="127"/>
      <c r="B35" s="48" t="s">
        <v>5</v>
      </c>
      <c r="C35" s="72">
        <f>'korr. letzte Anp. rote-Punkte'!C49</f>
        <v>34292.695652173912</v>
      </c>
      <c r="D35" s="72">
        <f>'korr. letzte Anp. rote-Punkte'!D49</f>
        <v>38327.130434782608</v>
      </c>
      <c r="E35" s="72">
        <f>'korr. letzte Anp. rote-Punkte'!E49</f>
        <v>38327.130434782608</v>
      </c>
      <c r="F35" s="72">
        <f>'korr. letzte Anp. rote-Punkte'!E49</f>
        <v>38327.130434782608</v>
      </c>
      <c r="G35" s="72">
        <f>'korr. letzte Anp. rote-Punkte'!F49</f>
        <v>40344.34782608696</v>
      </c>
      <c r="H35" s="72">
        <f>'korr. letzte Anp. rote-Punkte'!G49</f>
        <v>47132.607255847826</v>
      </c>
      <c r="I35" s="72">
        <f>'korr. letzte Anp. rote-Punkte'!H49</f>
        <v>46702.172828347822</v>
      </c>
      <c r="J35" s="72">
        <f>'korr. letzte Anp. rote-Punkte'!I49</f>
        <v>47899.563144847823</v>
      </c>
      <c r="K35" s="72">
        <f>'korr. letzte Anp. rote-Punkte'!J49</f>
        <v>44690.08586759348</v>
      </c>
      <c r="L35" s="72">
        <f>'korr. letzte Anp. rote-Punkte'!K49</f>
        <v>45802.476254218476</v>
      </c>
      <c r="M35" s="73">
        <f>'korr. letzte Anp. rote-Punkte'!L49</f>
        <v>45527.650393993477</v>
      </c>
      <c r="N35" s="76"/>
    </row>
    <row r="36" spans="1:14" ht="17.25" thickTop="1" thickBot="1">
      <c r="C36" s="3"/>
      <c r="D36" s="3"/>
      <c r="E36" s="3"/>
      <c r="F36" s="3"/>
      <c r="G36" s="3"/>
      <c r="H36" s="3"/>
      <c r="I36" s="3"/>
      <c r="J36" s="3"/>
      <c r="K36" s="3"/>
      <c r="L36" s="3"/>
      <c r="M36" s="3"/>
      <c r="N36" s="3"/>
    </row>
    <row r="37" spans="1:14" ht="26.1" customHeight="1">
      <c r="A37" s="94"/>
      <c r="B37" s="95" t="s">
        <v>20</v>
      </c>
      <c r="C37" s="139" t="s">
        <v>37</v>
      </c>
      <c r="D37" s="140"/>
      <c r="E37" s="140"/>
      <c r="F37" s="140"/>
      <c r="G37" s="140"/>
      <c r="H37" s="140"/>
      <c r="I37" s="140"/>
      <c r="J37" s="140"/>
      <c r="K37" s="140"/>
      <c r="L37" s="140"/>
      <c r="M37" s="140"/>
      <c r="N37" s="141"/>
    </row>
    <row r="38" spans="1:14">
      <c r="A38" s="142" t="s">
        <v>41</v>
      </c>
      <c r="B38" s="4" t="s">
        <v>1</v>
      </c>
      <c r="C38" s="54">
        <f t="shared" ref="C38:L42" si="34">C31+(C31*C$23)</f>
        <v>62421.211449975723</v>
      </c>
      <c r="D38" s="54">
        <f t="shared" si="34"/>
        <v>65595.17135421178</v>
      </c>
      <c r="E38" s="54">
        <f t="shared" ref="E38" si="35">E31+(E31*E$23)</f>
        <v>69827.117893193179</v>
      </c>
      <c r="F38" s="54">
        <f t="shared" si="34"/>
        <v>73873.301821629328</v>
      </c>
      <c r="G38" s="54">
        <f t="shared" si="34"/>
        <v>69827.117893193179</v>
      </c>
      <c r="H38" s="54">
        <f t="shared" si="34"/>
        <v>78865.096002508144</v>
      </c>
      <c r="I38" s="54">
        <f t="shared" si="34"/>
        <v>77948.492809226809</v>
      </c>
      <c r="J38" s="54">
        <f t="shared" ref="J38" si="36">J31+(J31*J$23)</f>
        <v>79821.122172280331</v>
      </c>
      <c r="K38" s="54">
        <f t="shared" si="34"/>
        <v>81516.156698079285</v>
      </c>
      <c r="L38" s="54">
        <f t="shared" si="34"/>
        <v>80713.871069124027</v>
      </c>
      <c r="M38" s="121">
        <f>M31+(M31*M23)</f>
        <v>84067.6981276078</v>
      </c>
      <c r="N38" s="96"/>
    </row>
    <row r="39" spans="1:14">
      <c r="A39" s="143"/>
      <c r="B39" s="4" t="s">
        <v>2</v>
      </c>
      <c r="C39" s="54">
        <f t="shared" si="34"/>
        <v>57131.278276248966</v>
      </c>
      <c r="D39" s="54">
        <f t="shared" si="34"/>
        <v>60305.238180485016</v>
      </c>
      <c r="E39" s="54">
        <f t="shared" ref="E39" si="37">E32+(E32*E$23)</f>
        <v>63479.198084721073</v>
      </c>
      <c r="F39" s="54">
        <f t="shared" si="34"/>
        <v>67157.547110572108</v>
      </c>
      <c r="G39" s="54">
        <f t="shared" si="34"/>
        <v>63479.198084721073</v>
      </c>
      <c r="H39" s="54">
        <f t="shared" si="34"/>
        <v>71906.411061110368</v>
      </c>
      <c r="I39" s="54">
        <f t="shared" si="34"/>
        <v>71070.684620177388</v>
      </c>
      <c r="J39" s="54">
        <f t="shared" ref="J39" si="38">J32+(J32*J$23)</f>
        <v>72778.081980608549</v>
      </c>
      <c r="K39" s="54">
        <f t="shared" si="34"/>
        <v>75775.582282721589</v>
      </c>
      <c r="L39" s="54">
        <f t="shared" si="34"/>
        <v>70624.637185483531</v>
      </c>
      <c r="M39" s="121">
        <f t="shared" ref="M39:M42" si="39">M32+(M32*$M$23)</f>
        <v>73559.235861656824</v>
      </c>
      <c r="N39" s="96"/>
    </row>
    <row r="40" spans="1:14">
      <c r="A40" s="143"/>
      <c r="B40" s="4" t="s">
        <v>3</v>
      </c>
      <c r="C40" s="54">
        <f t="shared" si="34"/>
        <v>55015.305006758259</v>
      </c>
      <c r="D40" s="54">
        <f t="shared" si="34"/>
        <v>59247.251545739666</v>
      </c>
      <c r="E40" s="54">
        <f t="shared" ref="E40" si="40">E33+(E33*E$23)</f>
        <v>62421.211449975723</v>
      </c>
      <c r="F40" s="54">
        <f t="shared" si="34"/>
        <v>66038.254658729245</v>
      </c>
      <c r="G40" s="54">
        <f t="shared" si="34"/>
        <v>62421.211449975723</v>
      </c>
      <c r="H40" s="54">
        <f t="shared" si="34"/>
        <v>71906.411061110368</v>
      </c>
      <c r="I40" s="54">
        <f t="shared" si="34"/>
        <v>71070.684620177388</v>
      </c>
      <c r="J40" s="54">
        <f t="shared" ref="J40" si="41">J33+(J33*J$23)</f>
        <v>72778.081980608549</v>
      </c>
      <c r="K40" s="54">
        <f t="shared" si="34"/>
        <v>74627.46739965005</v>
      </c>
      <c r="L40" s="54">
        <f t="shared" si="34"/>
        <v>69503.611198412356</v>
      </c>
      <c r="M40" s="121">
        <f t="shared" si="39"/>
        <v>72391.628943217831</v>
      </c>
      <c r="N40" s="96"/>
    </row>
    <row r="41" spans="1:14">
      <c r="A41" s="143"/>
      <c r="B41" s="4" t="s">
        <v>4</v>
      </c>
      <c r="C41" s="54">
        <f t="shared" si="34"/>
        <v>46551.41192879546</v>
      </c>
      <c r="D41" s="54">
        <f t="shared" si="34"/>
        <v>49725.37183303151</v>
      </c>
      <c r="E41" s="54">
        <f t="shared" ref="E41" si="42">E34+(E34*E$23)</f>
        <v>51312.351785149534</v>
      </c>
      <c r="F41" s="54">
        <f t="shared" si="34"/>
        <v>54285.683914379122</v>
      </c>
      <c r="G41" s="54">
        <f t="shared" si="34"/>
        <v>52899.331737267559</v>
      </c>
      <c r="H41" s="54">
        <f t="shared" si="34"/>
        <v>60308.6028254474</v>
      </c>
      <c r="I41" s="54">
        <f t="shared" si="34"/>
        <v>59607.670971761683</v>
      </c>
      <c r="J41" s="54">
        <f t="shared" ref="J41" si="43">J34+(J34*J$23)</f>
        <v>61039.681661155555</v>
      </c>
      <c r="K41" s="54">
        <f t="shared" si="34"/>
        <v>59701.973919720047</v>
      </c>
      <c r="L41" s="54">
        <f t="shared" si="34"/>
        <v>57172.325340629519</v>
      </c>
      <c r="M41" s="121">
        <f t="shared" si="39"/>
        <v>59547.952840388862</v>
      </c>
      <c r="N41" s="96"/>
    </row>
    <row r="42" spans="1:14" ht="16.5" thickBot="1">
      <c r="A42" s="144"/>
      <c r="B42" s="97" t="s">
        <v>5</v>
      </c>
      <c r="C42" s="98">
        <f t="shared" si="34"/>
        <v>35971.545581341939</v>
      </c>
      <c r="D42" s="98">
        <f t="shared" si="34"/>
        <v>40203.492120323346</v>
      </c>
      <c r="E42" s="98">
        <f t="shared" ref="E42" si="44">E35+(E35*E$23)</f>
        <v>40203.492120323346</v>
      </c>
      <c r="F42" s="98">
        <f t="shared" si="34"/>
        <v>42533.113170029006</v>
      </c>
      <c r="G42" s="98">
        <f t="shared" si="34"/>
        <v>42319.465389814053</v>
      </c>
      <c r="H42" s="98">
        <f t="shared" si="34"/>
        <v>52190.137060483328</v>
      </c>
      <c r="I42" s="98">
        <f t="shared" si="34"/>
        <v>51583.561417870682</v>
      </c>
      <c r="J42" s="98">
        <f t="shared" ref="J42" si="45">J35+(J35*J$23)</f>
        <v>52822.801437538452</v>
      </c>
      <c r="K42" s="98">
        <f t="shared" si="34"/>
        <v>49368.939972076187</v>
      </c>
      <c r="L42" s="98">
        <f t="shared" si="34"/>
        <v>48204.117444060183</v>
      </c>
      <c r="M42" s="122">
        <f t="shared" si="39"/>
        <v>50207.097492876877</v>
      </c>
      <c r="N42" s="99"/>
    </row>
    <row r="43" spans="1:14" ht="16.5" thickBot="1">
      <c r="M43" s="3"/>
      <c r="N43" s="3"/>
    </row>
    <row r="44" spans="1:14" ht="26.1" customHeight="1">
      <c r="A44" s="94"/>
      <c r="B44" s="95" t="s">
        <v>35</v>
      </c>
      <c r="C44" s="139" t="s">
        <v>38</v>
      </c>
      <c r="D44" s="140"/>
      <c r="E44" s="140"/>
      <c r="F44" s="140"/>
      <c r="G44" s="140"/>
      <c r="H44" s="140"/>
      <c r="I44" s="140"/>
      <c r="J44" s="140"/>
      <c r="K44" s="140"/>
      <c r="L44" s="140"/>
      <c r="M44" s="140"/>
      <c r="N44" s="141"/>
    </row>
    <row r="45" spans="1:14">
      <c r="A45" s="142" t="s">
        <v>41</v>
      </c>
      <c r="B45" s="4" t="s">
        <v>1</v>
      </c>
      <c r="C45" s="54">
        <f>C31+(C31*C24)</f>
        <v>62540.227177874629</v>
      </c>
      <c r="D45" s="54">
        <f t="shared" ref="D45:M45" si="46">D31+(D31*D24)</f>
        <v>65769.178136932052</v>
      </c>
      <c r="E45" s="54">
        <f t="shared" ref="E45" si="47">E31+(E31*E24)</f>
        <v>69960.254131181777</v>
      </c>
      <c r="F45" s="54">
        <f t="shared" si="46"/>
        <v>73155.52384290818</v>
      </c>
      <c r="G45" s="54">
        <f t="shared" si="46"/>
        <v>69960.254131181777</v>
      </c>
      <c r="H45" s="54">
        <f t="shared" si="46"/>
        <v>78549.239486349354</v>
      </c>
      <c r="I45" s="54">
        <f t="shared" si="46"/>
        <v>77475.966480357529</v>
      </c>
      <c r="J45" s="54">
        <f t="shared" ref="J45" si="48">J31+(J31*J24)</f>
        <v>79443.479551215496</v>
      </c>
      <c r="K45" s="54">
        <f t="shared" si="46"/>
        <v>80989.998022107713</v>
      </c>
      <c r="L45" s="54">
        <f t="shared" si="46"/>
        <v>80740.546705683271</v>
      </c>
      <c r="M45" s="121">
        <f t="shared" si="46"/>
        <v>83603.675541800403</v>
      </c>
      <c r="N45" s="96" t="s">
        <v>56</v>
      </c>
    </row>
    <row r="46" spans="1:14">
      <c r="A46" s="143"/>
      <c r="B46" s="4" t="s">
        <v>2</v>
      </c>
      <c r="C46" s="54">
        <f t="shared" ref="C46:M49" si="49">C32+(C32*C25)</f>
        <v>57434.386865503642</v>
      </c>
      <c r="D46" s="54">
        <f t="shared" si="49"/>
        <v>60935.135717529898</v>
      </c>
      <c r="E46" s="54">
        <f t="shared" ref="E46" si="50">E32+(E32*E25)</f>
        <v>63815.985406115156</v>
      </c>
      <c r="F46" s="54">
        <f t="shared" si="49"/>
        <v>67247.006242817413</v>
      </c>
      <c r="G46" s="54">
        <f t="shared" si="49"/>
        <v>63815.985406115156</v>
      </c>
      <c r="H46" s="54">
        <f t="shared" si="49"/>
        <v>71900.764260648473</v>
      </c>
      <c r="I46" s="54">
        <f t="shared" si="49"/>
        <v>71042.708462433016</v>
      </c>
      <c r="J46" s="54">
        <f t="shared" ref="J46" si="51">J32+(J32*J25)</f>
        <v>72783.820667497275</v>
      </c>
      <c r="K46" s="54">
        <f t="shared" si="49"/>
        <v>75650.323621626332</v>
      </c>
      <c r="L46" s="54">
        <f t="shared" si="49"/>
        <v>70612.966594488855</v>
      </c>
      <c r="M46" s="121">
        <f t="shared" si="49"/>
        <v>73715.843484366822</v>
      </c>
      <c r="N46" s="96" t="s">
        <v>57</v>
      </c>
    </row>
    <row r="47" spans="1:14">
      <c r="A47" s="143"/>
      <c r="B47" s="4" t="s">
        <v>3</v>
      </c>
      <c r="C47" s="54">
        <f t="shared" si="49"/>
        <v>55307.187351966466</v>
      </c>
      <c r="D47" s="54">
        <f t="shared" si="49"/>
        <v>59866.098248801303</v>
      </c>
      <c r="E47" s="54">
        <f t="shared" ref="E47" si="52">E33+(E33*E26)</f>
        <v>62804.131617998275</v>
      </c>
      <c r="F47" s="54">
        <f t="shared" si="49"/>
        <v>66126.222805437137</v>
      </c>
      <c r="G47" s="54">
        <f t="shared" si="49"/>
        <v>62752.385649346579</v>
      </c>
      <c r="H47" s="54">
        <f t="shared" si="49"/>
        <v>71900.764260648473</v>
      </c>
      <c r="I47" s="54">
        <f t="shared" si="49"/>
        <v>71042.708462433016</v>
      </c>
      <c r="J47" s="54">
        <f t="shared" ref="J47" si="53">J33+(J33*J26)</f>
        <v>72783.820667497275</v>
      </c>
      <c r="K47" s="54">
        <f t="shared" si="49"/>
        <v>74504.106597056234</v>
      </c>
      <c r="L47" s="54">
        <f t="shared" si="49"/>
        <v>69492.125854893791</v>
      </c>
      <c r="M47" s="121">
        <f t="shared" si="49"/>
        <v>72545.750730646716</v>
      </c>
      <c r="N47" s="96" t="s">
        <v>57</v>
      </c>
    </row>
    <row r="48" spans="1:14">
      <c r="A48" s="143"/>
      <c r="B48" s="4" t="s">
        <v>4</v>
      </c>
      <c r="C48" s="54">
        <f t="shared" si="49"/>
        <v>47211.304586651997</v>
      </c>
      <c r="D48" s="54">
        <f t="shared" si="49"/>
        <v>50545.676993708308</v>
      </c>
      <c r="E48" s="54">
        <f t="shared" ref="E48" si="54">E34+(E34*E27)</f>
        <v>52099.285181297564</v>
      </c>
      <c r="F48" s="54">
        <f t="shared" si="49"/>
        <v>54740.829175935018</v>
      </c>
      <c r="G48" s="54">
        <f t="shared" si="49"/>
        <v>53649.209757559081</v>
      </c>
      <c r="H48" s="54">
        <f t="shared" si="49"/>
        <v>60791.67749721968</v>
      </c>
      <c r="I48" s="54">
        <f t="shared" si="49"/>
        <v>59908.008561997922</v>
      </c>
      <c r="J48" s="54">
        <f t="shared" ref="J48" si="55">J34+(J34*J27)</f>
        <v>61540.243252998349</v>
      </c>
      <c r="K48" s="54">
        <f t="shared" si="49"/>
        <v>60087.329569727393</v>
      </c>
      <c r="L48" s="54">
        <f t="shared" si="49"/>
        <v>57191.220583192313</v>
      </c>
      <c r="M48" s="121">
        <f t="shared" si="49"/>
        <v>60055.063237735514</v>
      </c>
      <c r="N48" s="96" t="s">
        <v>58</v>
      </c>
    </row>
    <row r="49" spans="1:14" ht="16.5" thickBot="1">
      <c r="A49" s="144"/>
      <c r="B49" s="97" t="s">
        <v>5</v>
      </c>
      <c r="C49" s="98">
        <f t="shared" si="49"/>
        <v>36711.074407903121</v>
      </c>
      <c r="D49" s="98">
        <f t="shared" si="49"/>
        <v>41030.024338244664</v>
      </c>
      <c r="E49" s="98">
        <f t="shared" ref="E49" si="56">E35+(E35*E28)</f>
        <v>41030.024338244664</v>
      </c>
      <c r="F49" s="98">
        <f t="shared" si="49"/>
        <v>43103.020465450565</v>
      </c>
      <c r="G49" s="98">
        <f t="shared" si="49"/>
        <v>43189.499303415447</v>
      </c>
      <c r="H49" s="98">
        <f t="shared" si="49"/>
        <v>53005.735417519667</v>
      </c>
      <c r="I49" s="98">
        <f t="shared" si="49"/>
        <v>52379.528228532836</v>
      </c>
      <c r="J49" s="98">
        <f t="shared" ref="J49" si="57">J35+(J35*J28)</f>
        <v>53664.166982999071</v>
      </c>
      <c r="K49" s="98">
        <f t="shared" si="49"/>
        <v>50068.436391179588</v>
      </c>
      <c r="L49" s="98">
        <f t="shared" si="49"/>
        <v>48220.048727005284</v>
      </c>
      <c r="M49" s="122">
        <f t="shared" si="49"/>
        <v>51244.335280913801</v>
      </c>
      <c r="N49" s="99" t="s">
        <v>59</v>
      </c>
    </row>
    <row r="52" spans="1:14">
      <c r="B52" s="123" t="s">
        <v>65</v>
      </c>
    </row>
    <row r="54" spans="1:14">
      <c r="B54" s="123" t="s">
        <v>66</v>
      </c>
    </row>
  </sheetData>
  <mergeCells count="12">
    <mergeCell ref="C44:N44"/>
    <mergeCell ref="C37:N37"/>
    <mergeCell ref="C1:N1"/>
    <mergeCell ref="A45:A49"/>
    <mergeCell ref="A3:A8"/>
    <mergeCell ref="C13:M13"/>
    <mergeCell ref="A14:A19"/>
    <mergeCell ref="C22:M22"/>
    <mergeCell ref="A23:A28"/>
    <mergeCell ref="C30:M30"/>
    <mergeCell ref="A31:A35"/>
    <mergeCell ref="A38:A42"/>
  </mergeCells>
  <pageMargins left="0.70866141732283472" right="0.70866141732283472" top="0.78740157480314965" bottom="0.78740157480314965" header="0.31496062992125984" footer="0.31496062992125984"/>
  <pageSetup paperSize="9" scale="51" orientation="portrait" r:id="rId1"/>
  <headerFooter>
    <oddFooter>&amp;R&amp;F, &amp;A, &amp;D</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Herleitung</vt:lpstr>
      <vt:lpstr>letzte Anpassung rote-Punkte</vt:lpstr>
      <vt:lpstr>korr. letzte Anp. rote-Punkte</vt:lpstr>
      <vt:lpstr>Folgetabelle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LSJV RLP</dc:creator>
  <cp:lastModifiedBy>Kalter, Larissa (LSJV Koblenz)</cp:lastModifiedBy>
  <cp:lastPrinted>2024-10-24T07:01:28Z</cp:lastPrinted>
  <dcterms:created xsi:type="dcterms:W3CDTF">2023-10-24T06:50:47Z</dcterms:created>
  <dcterms:modified xsi:type="dcterms:W3CDTF">2025-02-21T07:48:27Z</dcterms:modified>
</cp:coreProperties>
</file>